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6425" windowHeight="7200" tabRatio="913" activeTab="5"/>
  </bookViews>
  <sheets>
    <sheet name="11-01 Venituri-02" sheetId="1" r:id="rId1"/>
    <sheet name="11-01 -Cheltuieli-02" sheetId="2" r:id="rId2"/>
    <sheet name="11-03-Cheltuieli-06" sheetId="3" r:id="rId3"/>
    <sheet name="11-04-Cheltuieli-07" sheetId="4" r:id="rId4"/>
    <sheet name="11-02 Venituri-10" sheetId="5" r:id="rId5"/>
    <sheet name="11-02 - Cheltuieli-10" sheetId="6" r:id="rId6"/>
  </sheets>
  <externalReferences>
    <externalReference r:id="rId9"/>
  </externalReferences>
  <definedNames>
    <definedName name="_xlnm.Print_Area" localSheetId="1">'11-01 -Cheltuieli-02'!$A$1:$M$486</definedName>
    <definedName name="_xlnm.Print_Area" localSheetId="0">'11-01 Venituri-02'!$A$1:$L$756</definedName>
    <definedName name="_xlnm.Print_Area" localSheetId="2">'11-03-Cheltuieli-06'!$A$1:$M$405</definedName>
    <definedName name="_xlnm.Print_Titles" localSheetId="1">'11-01 -Cheltuieli-02'!$10:$12</definedName>
    <definedName name="_xlnm.Print_Titles" localSheetId="0">'11-01 Venituri-02'!$10:$12</definedName>
    <definedName name="_xlnm.Print_Titles" localSheetId="5">'11-02 - Cheltuieli-10'!$9:$11</definedName>
    <definedName name="_xlnm.Print_Titles" localSheetId="4">'11-02 Venituri-10'!$9:$11</definedName>
    <definedName name="_xlnm.Print_Titles" localSheetId="2">'11-03-Cheltuieli-06'!$9:$11</definedName>
    <definedName name="_xlnm.Print_Titles" localSheetId="3">'11-04-Cheltuieli-07'!$9:$11</definedName>
  </definedNames>
  <calcPr fullCalcOnLoad="1"/>
</workbook>
</file>

<file path=xl/sharedStrings.xml><?xml version="1.0" encoding="utf-8"?>
<sst xmlns="http://schemas.openxmlformats.org/spreadsheetml/2006/main" count="6182" uniqueCount="1875">
  <si>
    <t xml:space="preserve">EXCEDENT    98.10.96 </t>
  </si>
  <si>
    <t>EXCEDENT     (98.10.97)</t>
  </si>
  <si>
    <t>Taxa de reabilitare termică</t>
  </si>
  <si>
    <t>36.02.23</t>
  </si>
  <si>
    <t>40.02.16</t>
  </si>
  <si>
    <t>Venituri din privatizare</t>
  </si>
  <si>
    <t>Impozit pe cladiri de la persoane fizice *)</t>
  </si>
  <si>
    <t>Impozit pe terenuri de la persoane fizice *)</t>
  </si>
  <si>
    <t>Zone libere</t>
  </si>
  <si>
    <t>Agricultura   (cod 83.02.03.03+83.02.03.07+83.02.03.30)</t>
  </si>
  <si>
    <t>Camere agricole</t>
  </si>
  <si>
    <t>83.02.03.07</t>
  </si>
  <si>
    <t>00.01 SD</t>
  </si>
  <si>
    <t>Vărsăminte din secţiunea de funcţionare</t>
  </si>
  <si>
    <t>Încasări din rambursarea împrumuturilor acordate (cod40.10.15)</t>
  </si>
  <si>
    <t>Sume din excedentul bugetului local utilizate pentru finanţarea cheltuielilor secţiunii de dezvoltare**)</t>
  </si>
  <si>
    <t>Impozit pe profit  (cod 01.02.01)</t>
  </si>
  <si>
    <t>84.02.03.03</t>
  </si>
  <si>
    <t>IV.  SUBVENTII    (cod 00.18)</t>
  </si>
  <si>
    <t>Subvenţii pentru reabilitarea termică a clădirilor de locuit</t>
  </si>
  <si>
    <t>42.02.12</t>
  </si>
  <si>
    <t>Sume defalcate din taxa pe valoarea adăugată pentru echilibrarea bugetelor locale</t>
  </si>
  <si>
    <t>05.02.50</t>
  </si>
  <si>
    <t>36.02.05</t>
  </si>
  <si>
    <t>**) Nu se completează în etapa de planificare</t>
  </si>
  <si>
    <t>43.02.07</t>
  </si>
  <si>
    <t>35.02.02</t>
  </si>
  <si>
    <t>Sume din veniturile proprii ale Ministerului Sănătăţii către bugetele locale pentru finanţarea investiţiilor în sănătate (cod 43.10.17.01+43.10.17.02+43.10.17.03)</t>
  </si>
  <si>
    <t>Venituri din recuperarea cheltuielilor de judecata, imputatii si despagubiri</t>
  </si>
  <si>
    <t>Depozite speciale pentru constructii de locuinte</t>
  </si>
  <si>
    <t>45.10.19</t>
  </si>
  <si>
    <t>45.10.19.01</t>
  </si>
  <si>
    <t>45.10.19.02</t>
  </si>
  <si>
    <t>Învatamânt special</t>
  </si>
  <si>
    <t xml:space="preserve">Internate si cantine pentru elevi </t>
  </si>
  <si>
    <t>EXCEDENT  98.02.96</t>
  </si>
  <si>
    <t>EXCEDENT  98.02.97</t>
  </si>
  <si>
    <t xml:space="preserve">Venituri din proprietate  (cod 30.10.05+30.10.08+30.10.09+30.10.50) </t>
  </si>
  <si>
    <t>EXCEDENT    98.10.96 + 98.10.97</t>
  </si>
  <si>
    <t>Încasări din rambursarea altor împrumuturi acordate</t>
  </si>
  <si>
    <t>40.02.10</t>
  </si>
  <si>
    <t>Transferuri din bugetele consiliilor judeţene pentru finanţarea centrelor pentru protecţia copilului</t>
  </si>
  <si>
    <t>Alte venituri din prestari de servicii si alte activitati</t>
  </si>
  <si>
    <t>33.02.08</t>
  </si>
  <si>
    <t>33.02.10</t>
  </si>
  <si>
    <t>33.02.12</t>
  </si>
  <si>
    <t>Alte transferuri voluntare</t>
  </si>
  <si>
    <t>61.02.50</t>
  </si>
  <si>
    <t>Alte cheltuieli în domeniul ordinii publice şi siguranţei naţionale</t>
  </si>
  <si>
    <t>31.02</t>
  </si>
  <si>
    <t>31.02.03</t>
  </si>
  <si>
    <t>Alte actiuni economice ( cod 87.10.50)</t>
  </si>
  <si>
    <t>87.10</t>
  </si>
  <si>
    <t>87.10.50</t>
  </si>
  <si>
    <t>67.02.03.12</t>
  </si>
  <si>
    <t>67.02.03.30</t>
  </si>
  <si>
    <t>Sport</t>
  </si>
  <si>
    <t>Tineret</t>
  </si>
  <si>
    <t>Intretinere gradini publice, parcuri, zone verzi, baze sportive si de agrement</t>
  </si>
  <si>
    <t>67.02.05.01</t>
  </si>
  <si>
    <t>30.10.08</t>
  </si>
  <si>
    <t>30.10.08.02</t>
  </si>
  <si>
    <t>99.02.96</t>
  </si>
  <si>
    <t>Venituri din recuperarea cheltuielilor efectuate în cursul procesului de executare silită</t>
  </si>
  <si>
    <t>36.02.14</t>
  </si>
  <si>
    <t>Alte cheltuieli in domeniul sanatatii ( cod 66.10.50.50)</t>
  </si>
  <si>
    <t>66.10.50</t>
  </si>
  <si>
    <t>Dividente de la societăţile şi companiile naţionale şi societăţile cu capital majoritar de stat*)</t>
  </si>
  <si>
    <t>A1.1.  IMPOZIT  PE VENIT, PROFIT SI CASTIGURI DIN CAPITAL DE LA PERSOANE JURIDICE  (cod 01.02)</t>
  </si>
  <si>
    <t>03.02</t>
  </si>
  <si>
    <t>A1.3.  ALTE IMPOZITE  PE VENIT, PROFIT SI CASTIGURI DIN CAPITAL    (cod 05.02)</t>
  </si>
  <si>
    <t>A3.  IMPOZITE SI TAXE PE PROPRIETATE   (cod 07.02)</t>
  </si>
  <si>
    <t>16.02.50</t>
  </si>
  <si>
    <t>Subventii primite de la bugetele consiliilor judetene pentru protectia copilului</t>
  </si>
  <si>
    <t>84.02.04</t>
  </si>
  <si>
    <t>45.10.16</t>
  </si>
  <si>
    <t>45.10.16.01</t>
  </si>
  <si>
    <t>45.10.16.02</t>
  </si>
  <si>
    <t>45.10.16.03</t>
  </si>
  <si>
    <t>45.10.17</t>
  </si>
  <si>
    <t>45.10.17.01</t>
  </si>
  <si>
    <t>45.10.17.02</t>
  </si>
  <si>
    <t>45.10.17.03</t>
  </si>
  <si>
    <t>45.10.18</t>
  </si>
  <si>
    <t>45.10.18.01</t>
  </si>
  <si>
    <t>45.10.18.02</t>
  </si>
  <si>
    <t>45.10.18.03</t>
  </si>
  <si>
    <t>Sanatate ( cod 66.10.06+66.10.08+66.10.50)</t>
  </si>
  <si>
    <t>66.10</t>
  </si>
  <si>
    <t>66.10.06</t>
  </si>
  <si>
    <t>66.10.06.01</t>
  </si>
  <si>
    <t>66.10.08</t>
  </si>
  <si>
    <t>Împrumuturi temporare din trezoreria statului**)</t>
  </si>
  <si>
    <t>45.10.08.01</t>
  </si>
  <si>
    <t>45.10.08.02</t>
  </si>
  <si>
    <t>45.10.08.03</t>
  </si>
  <si>
    <t>45.10.15</t>
  </si>
  <si>
    <t>45.10.15.01</t>
  </si>
  <si>
    <t>45.10.15.02</t>
  </si>
  <si>
    <t>45.10.15.03</t>
  </si>
  <si>
    <t xml:space="preserve">Sume din excedentul anului precedent pentru acoperirea golurilor temporare de casă ale secţiunii de funcţionare**) </t>
  </si>
  <si>
    <t xml:space="preserve">Sume din excedentul anului precedent pentru acoperirea golurilor temporare de casǎ ale secţiunii de dezvoltare**) </t>
  </si>
  <si>
    <t>40.02.13</t>
  </si>
  <si>
    <t>40.02.14</t>
  </si>
  <si>
    <t>00.12</t>
  </si>
  <si>
    <t>00.13</t>
  </si>
  <si>
    <t>00.14</t>
  </si>
  <si>
    <t>Autorităţi executive</t>
  </si>
  <si>
    <t>51.02.01.03</t>
  </si>
  <si>
    <t xml:space="preserve">Sume defalcate din taxa pe valoarea adăugată pentru finanţarea cheltuielilor descentralizate la nivelul judeţelor  </t>
  </si>
  <si>
    <t>Sume primite din Fondul de Solidaritate al Uniunii Europene</t>
  </si>
  <si>
    <t>37.02.05</t>
  </si>
  <si>
    <t>Transferuri voluntare,  altele decat subventiile  (cod 37.02.04+37.02.05)</t>
  </si>
  <si>
    <t xml:space="preserve">BUGETUL LOCAL DETALIAT LA CHELTUIELI </t>
  </si>
  <si>
    <t>Venituri din dividende de la alţi plătitori*)</t>
  </si>
  <si>
    <t>45.10.20.03</t>
  </si>
  <si>
    <t>45.10.21</t>
  </si>
  <si>
    <t>70.10.03.01</t>
  </si>
  <si>
    <t>54.10.50</t>
  </si>
  <si>
    <t>Alte cheltuieli in domeniul sanatatii   (cod 66.02.50.50)</t>
  </si>
  <si>
    <t>Transferuri cu caracter general intre diferite nivele ale administratiei (cod56.02.06+56.02.07+56.02.09)</t>
  </si>
  <si>
    <t>Sume primite de institutiile publice si activitatile finantate integral sau partial din venituri proprii in cadrul programelor FEGA implementate de APIA</t>
  </si>
  <si>
    <t>41.02.05</t>
  </si>
  <si>
    <t>Locuinte, servicii si dezvoltare publica ( cod 70.10.03+70.10.04+70.10.50)</t>
  </si>
  <si>
    <t>70.10</t>
  </si>
  <si>
    <t>Alte servicii în domeniile culturii, recreerii si religiei</t>
  </si>
  <si>
    <t>Ajutoare pentru locuinte</t>
  </si>
  <si>
    <t>33.10.08</t>
  </si>
  <si>
    <t>36.10</t>
  </si>
  <si>
    <t>36.10.50</t>
  </si>
  <si>
    <t>Contributia de intretinere a persoanelor asistate</t>
  </si>
  <si>
    <t>33.10.13</t>
  </si>
  <si>
    <t>43.10.17</t>
  </si>
  <si>
    <t>Sume din veniturile proprii ale Ministerului Sănătăţii către bugetele locale pentru finanţarea aparaturii medicale şi echipamentelor de comunicaţii în urgenţă în sănătate</t>
  </si>
  <si>
    <t>43.10.17.01</t>
  </si>
  <si>
    <t>Alte operaţiuni financiare (cod 41.02.05)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</si>
  <si>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(41.02.05.01+41.02.05.02)</t>
  </si>
  <si>
    <t>Venituri din concesiuni si inchirieri (cod 30.10.05.30)</t>
  </si>
  <si>
    <t>Alte cheltuieli in domeniul  asistentei  sociale</t>
  </si>
  <si>
    <t>68.02.50.50</t>
  </si>
  <si>
    <t>Alte cheltuieli in domeniul asigurarilor si asistentei  sociale (cod 68.02.50.50)</t>
  </si>
  <si>
    <t>Alte venituri din taxe administrative, eliberari permise</t>
  </si>
  <si>
    <t>34.02.02</t>
  </si>
  <si>
    <t>34.02.50</t>
  </si>
  <si>
    <t>35.02</t>
  </si>
  <si>
    <t>35.02.01</t>
  </si>
  <si>
    <t>36.02</t>
  </si>
  <si>
    <t>36.02.50</t>
  </si>
  <si>
    <t>40.02.06</t>
  </si>
  <si>
    <t>40.02.07</t>
  </si>
  <si>
    <t>65.02</t>
  </si>
  <si>
    <t>43.02.08</t>
  </si>
  <si>
    <t xml:space="preserve">Tranzacţii privind datoria publică şi împrumuturi </t>
  </si>
  <si>
    <t>Alte cheltuieli în domeniul asigurărilor şi asistenţei sociale (cod 68.10.50.50)</t>
  </si>
  <si>
    <t>Tranzactii privind datoria publica si imprumuturi</t>
  </si>
  <si>
    <t>55.10</t>
  </si>
  <si>
    <t>Alte servicii în domeniul protectiei mediului</t>
  </si>
  <si>
    <t>Sume primite de administratiile locale în cadrul programelor finantate din Fondul Social European</t>
  </si>
  <si>
    <t>42.02.45</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</si>
  <si>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41.02.05.02</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</si>
  <si>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 cod 41.02.05.01</t>
  </si>
  <si>
    <t>Servicii culturale ( cod 67.10.03.03 la cod 67.10.03.07+67.10.03.09 la cod 67.10.03.11+67.10.03.14+67.10.03.15+67.10.03.30 )</t>
  </si>
  <si>
    <t>Transporturi   (cod 84.02.03+84.02.04+84.02.06+84.02.50)</t>
  </si>
  <si>
    <t xml:space="preserve">Venituri din prestari de servicii si alte activitati (cod 33.10.05 + 33.10.08 +33.10.09+ 33.10.13 + 33.10.14 + 33.10.16 + 33.10.17 + 33.10.19 + 33.10.20+33.10.21+33.10.30 la 33.10.32 + 33.10.50) </t>
  </si>
  <si>
    <t>Alte taxe pe utilizarea bunurilor, autorizarea utilizarii bunurilor sau pe desfasurare de activitati</t>
  </si>
  <si>
    <t>Partea a V-a ACTIUNI ECONOMICE   (cod 80.02+81.02+83.02+84.02+87.02)</t>
  </si>
  <si>
    <t>Amenzi, penalitati si confiscari (cod 35.10.50)</t>
  </si>
  <si>
    <t>35.10</t>
  </si>
  <si>
    <t>35.10.50</t>
  </si>
  <si>
    <t>37.10</t>
  </si>
  <si>
    <t>37.10.01</t>
  </si>
  <si>
    <t>68.02.15</t>
  </si>
  <si>
    <t>68.02.10</t>
  </si>
  <si>
    <t>70.02</t>
  </si>
  <si>
    <t>74.02</t>
  </si>
  <si>
    <t>70.02.03</t>
  </si>
  <si>
    <t>70.02.05</t>
  </si>
  <si>
    <t>70.02.06</t>
  </si>
  <si>
    <t>70.02.07</t>
  </si>
  <si>
    <t>70.02.50</t>
  </si>
  <si>
    <t>74.02.05</t>
  </si>
  <si>
    <t>Canalizarea si tratarea apelor reziduale</t>
  </si>
  <si>
    <t>74.02.06</t>
  </si>
  <si>
    <t>79.02</t>
  </si>
  <si>
    <t>42.02.01</t>
  </si>
  <si>
    <t>42.02.05</t>
  </si>
  <si>
    <t>36.02.11</t>
  </si>
  <si>
    <t>34.02</t>
  </si>
  <si>
    <t>III. OPERAŢIUNI FINANCIARE   (cod 40.02+41.02)</t>
  </si>
  <si>
    <t>Dezvoltarea sistemului de locuinte</t>
  </si>
  <si>
    <t>45.02.21.01</t>
  </si>
  <si>
    <t>45.02.21.02</t>
  </si>
  <si>
    <t>45.02.21.03</t>
  </si>
  <si>
    <t>45.10.21.01</t>
  </si>
  <si>
    <t>45.10.21.02</t>
  </si>
  <si>
    <t>45.10.21.03</t>
  </si>
  <si>
    <t>67.10.03.14</t>
  </si>
  <si>
    <t>Fondul naţional pentru relaţii bilaterale aferent mecanismelor financiare SEE  (cod 45.02.21.01+45.02.21.02+45.02.21.03+45.02.21.04) *)</t>
  </si>
  <si>
    <t>Programe comunitare finantate in perioada 2007-2013 (cod 45.02.15.01 + 45.02.15.02 + 45.02.15.03+45.02.15.04) *)</t>
  </si>
  <si>
    <t>45.10.21.04</t>
  </si>
  <si>
    <t>45.10.04.04</t>
  </si>
  <si>
    <t>45.10.08.04</t>
  </si>
  <si>
    <t>Instrumentul European de Vecinatate si Parteneriat ( cod 45.10.08.01 + 45.10.08.02 + 45.10.08.03+ 45.10.08.04)*)</t>
  </si>
  <si>
    <t>45.10.15.04</t>
  </si>
  <si>
    <t>Programe comunitare finantate in perioada 2007-2013   (cod 45.10.15.01 + 45.10.15.02 + 45.10.15.03+ 45.10.15.04)*)</t>
  </si>
  <si>
    <t>45.10.16.04</t>
  </si>
  <si>
    <t>Alte facilitati si instrumente postaderare (cod 45.10.16.01+45.10.16.02+45.10.16.03+45.10.16.04)*)</t>
  </si>
  <si>
    <t>45.10.17.04</t>
  </si>
  <si>
    <t>Mecanismul financiar SEE (cod 45.10.17.01+45.10.17.02+45.10.17.03+45.10.17.04)*)</t>
  </si>
  <si>
    <t>45.10.18.04</t>
  </si>
  <si>
    <t>Mecanismul financiar norvegian (cod 45.10.18.01+45.10.18.02+45.10.18.03+45.10.18.04) *)</t>
  </si>
  <si>
    <t>45.10.19.04</t>
  </si>
  <si>
    <t>Programul de cooperare elvetiano-roman vazand reducerea disparitatilor economice si sociale in cadrul Uniunii Europene extinse (cod 45.10.19.01+45.10.19.02+45.10.19.04) *)</t>
  </si>
  <si>
    <t>45.10.20.04</t>
  </si>
  <si>
    <t>Asistenţă tehnică pentru mecanismele financiare SEE (cod 45.10.20.01+45.10.20.02+45.10.20.03+45.10.20.04) *)</t>
  </si>
  <si>
    <t>Fondul naţional pentru relaţii bilaterale aferent mecanismelor financiare SEE  (cod 45.10.21.01+45.10.21.02+45.10.21.03+45.10.21.04) *)</t>
  </si>
  <si>
    <t>45.10.07.04</t>
  </si>
  <si>
    <t>Instrumentul de Asistenta pentru Preaderare ( cod 45.10.07.01 + 45.10.07.02 + 45.10.07.03+)45.10.07.04*)</t>
  </si>
  <si>
    <t>Instrumentul de Asistenta pentru Preaderare ( cod 45.10.07.01 + 45.10.07.02 + 45.10.07.03+ 45.10.07.04) *)</t>
  </si>
  <si>
    <t>Instrumentul European de Vecinatate si Parteneriat ( cod 45.10.08.01 + 45.10.08.02 + 45.10.08.03+ 45.10.08.04) *)</t>
  </si>
  <si>
    <t>Programe comunitare finantate in perioada 2007-2013   (cod 45.10.15.01 + 45.10.15.02 + 45.10.15.03+45.10.15.04) *)</t>
  </si>
  <si>
    <t>Alte facilitati si instrumente postaderare (cod 45.10.16.01+45.10.16.02+45.10.16.03+45.10.16.04) *)</t>
  </si>
  <si>
    <t>Subventii pentru institutiile publice destinate sectiunii de dezvoltare</t>
  </si>
  <si>
    <t>Servicii auxiliare pentru educatie ( cod 65.10.11.03+65.10.11.30)</t>
  </si>
  <si>
    <t>65.10.11</t>
  </si>
  <si>
    <t>65.10.11.03</t>
  </si>
  <si>
    <t xml:space="preserve">Subvenţii din bugetele locale pentru finanţarea cheltuielilor curente din domeniul sănătăţii </t>
  </si>
  <si>
    <t>43.10.10</t>
  </si>
  <si>
    <t>Subvenţii din veniturile proprii ale Ministerului Sănătăţii către bugetele locale pentru finanţarea investiţiilor în sănătate (cod42.02.18.01+42.02.18.02+48.02.18.03)</t>
  </si>
  <si>
    <t>Impozit pe profit de la agenţi economici ¹﴿</t>
  </si>
  <si>
    <t>Subvenţii de la bugetul de stat către bugetele locale pentru finantarea investitiilor în sănătate(cod 42.02.16.01+42.02.16.02+42.02.16.03)</t>
  </si>
  <si>
    <t>36.10.04</t>
  </si>
  <si>
    <t>Venituri din producerea riscurilor asigurate</t>
  </si>
  <si>
    <t>Excedentul secţiunii de funcţionare</t>
  </si>
  <si>
    <t>98.02.96</t>
  </si>
  <si>
    <t>Excedentul secţiunii de dezvoltare</t>
  </si>
  <si>
    <t>98.02.97</t>
  </si>
  <si>
    <t>A1.2.  IMPOZIT PE VENIT, PROFIT,  SI CASTIGURI DIN CAPITAL DE LA PERSOANE FIZICE                (cod 03.02+04.02)</t>
  </si>
  <si>
    <t xml:space="preserve">NOTA:    </t>
  </si>
  <si>
    <t>Subvenţii de la bugetul de stat către bugetele locale pentru finanţarea aparaturii medicale şi echipamentelor de comunicaţii în urgenţă în sănătate</t>
  </si>
  <si>
    <t>Consolidarea si restaurarea monumentelor istorice</t>
  </si>
  <si>
    <t>Alte servicii culturale</t>
  </si>
  <si>
    <t>67.02.03.02</t>
  </si>
  <si>
    <t>67.02.03.03</t>
  </si>
  <si>
    <t>67.02.03.04</t>
  </si>
  <si>
    <t>67.02.03.05</t>
  </si>
  <si>
    <t>67.02.03.06</t>
  </si>
  <si>
    <t>67.02.03.07</t>
  </si>
  <si>
    <t>67.02.03.08</t>
  </si>
  <si>
    <t xml:space="preserve">     proiecte cu finanţare externă, conform Codului fiscal</t>
  </si>
  <si>
    <t>*)  Detalierea se face numai in executie</t>
  </si>
  <si>
    <t>68.02.05.02</t>
  </si>
  <si>
    <t>74.10.04</t>
  </si>
  <si>
    <t>Salubritate si gestiunea deseurilor (cod 74.10.05.01+74.10.05.02)</t>
  </si>
  <si>
    <t>42.02.28</t>
  </si>
  <si>
    <t>42.02.29</t>
  </si>
  <si>
    <t>C2.  VANZARI DE BUNURI SI SERVICII   (cod36.02+37.02)</t>
  </si>
  <si>
    <t xml:space="preserve">49.02 </t>
  </si>
  <si>
    <t>Subventii primite de la bugetul de stat pentru finantarea unor programe de interes national (42.02.51.01+42.02.51.02)</t>
  </si>
  <si>
    <t>Finanţarea Programului Naţional de Dezvoltare Locală</t>
  </si>
  <si>
    <t>42.02.65</t>
  </si>
  <si>
    <t>45.10.20</t>
  </si>
  <si>
    <t>45.10.20.01</t>
  </si>
  <si>
    <t>45.10.20.02</t>
  </si>
  <si>
    <t>48.02</t>
  </si>
  <si>
    <t>Vărsăminte din sectiunea de funcţionare pentru finanţarea secţiunii  de dezvoltare a bugetului local (cu semnul minus)</t>
  </si>
  <si>
    <t xml:space="preserve">NOTA: </t>
  </si>
  <si>
    <t>Servicii  medicale in unitati sanitare cu paturi   (cod 66.02.06.01+66.02.06.03)</t>
  </si>
  <si>
    <t>Protecţia plantelor şi carantină fitosanitară</t>
  </si>
  <si>
    <t>83.02.03.03</t>
  </si>
  <si>
    <t>96.02</t>
  </si>
  <si>
    <t>97.02</t>
  </si>
  <si>
    <t>Subvenţii de la bugetul de stat către bugetele locale pentru finantarea investitiilor în sănătate (cod 42.02.16.01+42.02.16.02+42.02.16.03)</t>
  </si>
  <si>
    <t>ORDONATOR PRINCIPAL DE CREDITE</t>
  </si>
  <si>
    <t>………………………………………..</t>
  </si>
  <si>
    <t>Cod indicator</t>
  </si>
  <si>
    <t>01.02</t>
  </si>
  <si>
    <t>04.02</t>
  </si>
  <si>
    <t>05.02</t>
  </si>
  <si>
    <t>15.02</t>
  </si>
  <si>
    <t>Actiuni generale economice, comerciale si de munca   (cod 80.02.01)</t>
  </si>
  <si>
    <t>Impozite si  taxe pe proprietate   (cod 07.02.01+07.02.02+07.02.03+07.02.50)</t>
  </si>
  <si>
    <t>Impozit si taxa pe cladiri de la persoane juridice *)</t>
  </si>
  <si>
    <t>Impozit si taxa pe teren  (cod 07.02.02.01+07.02.02.02+07.02.02.03)</t>
  </si>
  <si>
    <t>67.02</t>
  </si>
  <si>
    <t>68.02</t>
  </si>
  <si>
    <t>84.02.06</t>
  </si>
  <si>
    <t>59.02</t>
  </si>
  <si>
    <t>Cote defalcate din impozitul pe venit</t>
  </si>
  <si>
    <t>04.02.01</t>
  </si>
  <si>
    <t>07.02</t>
  </si>
  <si>
    <t>67.02.05.02</t>
  </si>
  <si>
    <t>III. OPERAŢIUNI FINANCIARE   (cod 40.10)</t>
  </si>
  <si>
    <t>40.10</t>
  </si>
  <si>
    <t>40.10.16</t>
  </si>
  <si>
    <t>Cantine de ajutor social</t>
  </si>
  <si>
    <t>68.02.15.01</t>
  </si>
  <si>
    <t>68.02.15.02</t>
  </si>
  <si>
    <t>Reducerea şi controlul poluării</t>
  </si>
  <si>
    <t>74.02.03</t>
  </si>
  <si>
    <t>42.02.16.01</t>
  </si>
  <si>
    <t>Alte cheltuieli in domeniul agriculturii, silviculturii, pisciculturii si vanatorii</t>
  </si>
  <si>
    <t>83.02.50</t>
  </si>
  <si>
    <t>Agricultura, silvicultura, piscicultura si vanatoare  (cod 83.02.03+83.02.50)</t>
  </si>
  <si>
    <t>83.10.50</t>
  </si>
  <si>
    <t>43.10.16</t>
  </si>
  <si>
    <t>Subventii primite de la bugetul de stat pentru finantarea unor programe de interes national (42.02.51.01)</t>
  </si>
  <si>
    <t>Transferuri voluntare, altele decât subvenţiile (cod 37.10.01+37.10.03+37.10.50)</t>
  </si>
  <si>
    <t>45.10.08</t>
  </si>
  <si>
    <t>Transferuri voluntare,  altele decat subventiile  (cod 37.02.01+37.02.03+37.02.50)</t>
  </si>
  <si>
    <t>43.10.16.01</t>
  </si>
  <si>
    <t>Sume din bugetul de stat către bugetele locale pentru finanţarea reparaţiilor capitale în sănătate</t>
  </si>
  <si>
    <t>43.10.16.02</t>
  </si>
  <si>
    <t>Sume din veniturile proprii ale Ministerului Sănătăţii către bugetele locale pentru finanţarea altor investiţii în sănătate</t>
  </si>
  <si>
    <t>43.10.17.03</t>
  </si>
  <si>
    <t>45.10</t>
  </si>
  <si>
    <t>45.10.01</t>
  </si>
  <si>
    <t>45.10.07.02</t>
  </si>
  <si>
    <t>45.10.07.03</t>
  </si>
  <si>
    <t>30.02.08.02</t>
  </si>
  <si>
    <t>50.02</t>
  </si>
  <si>
    <t>87.02</t>
  </si>
  <si>
    <t>45.02.15.01</t>
  </si>
  <si>
    <t>45.02.15.02</t>
  </si>
  <si>
    <t>45.02.16.01</t>
  </si>
  <si>
    <t>45.02.16.02</t>
  </si>
  <si>
    <t>36.02.06</t>
  </si>
  <si>
    <t>36.02.07</t>
  </si>
  <si>
    <t>Sume primite de administratiile locale în cadrul programelor FEGA implementate de APIA</t>
  </si>
  <si>
    <t>42.02.42</t>
  </si>
  <si>
    <t>Estimari</t>
  </si>
  <si>
    <t xml:space="preserve">Alte servicii în domeniile locuintelor, serviciilor si dezvoltarii comunale </t>
  </si>
  <si>
    <t>45.02.20</t>
  </si>
  <si>
    <t>45.02.20.01</t>
  </si>
  <si>
    <t>45.02.20.02</t>
  </si>
  <si>
    <t>45.02.20.03</t>
  </si>
  <si>
    <t>45.02.21</t>
  </si>
  <si>
    <t>Venituri din organizarea de cursuri de calificare si conversie profesionala, specializare si perfectionare</t>
  </si>
  <si>
    <t>33.10.17</t>
  </si>
  <si>
    <t>Alimentare cu apa si amenajari hidrotehnice   (cod 70.02.05.01+70.02.05.02)</t>
  </si>
  <si>
    <t>Transferuri voluntare,  altele decat subventiile  (cod 37.02.01+37.02.03+37.02.04+37.02.05+37.02.50)</t>
  </si>
  <si>
    <t>Contributia  parintilor sau sustinatorilor legali pentru intretinerea copiilor in crese</t>
  </si>
  <si>
    <t>Taxe si tarife pentru eliberarea de licente si autorizatii de functionare</t>
  </si>
  <si>
    <t>Locuinte, servicii si dezvoltare publica   (cod 70.02.03+70.02.05 la 70.02.07+70.02.50)</t>
  </si>
  <si>
    <t>Transport rutier   (cod 84.02.03.01 la 84.02.03.03)</t>
  </si>
  <si>
    <t>33.10.30</t>
  </si>
  <si>
    <t>Asistenta sociala pentru familie si copii</t>
  </si>
  <si>
    <t>Impozit si taxa pe teren de la persoane juridice *)</t>
  </si>
  <si>
    <t>80.02.01.09</t>
  </si>
  <si>
    <t>81.02.07</t>
  </si>
  <si>
    <t>81.02.50</t>
  </si>
  <si>
    <t>Aviatia civila</t>
  </si>
  <si>
    <t>84.02.06.02</t>
  </si>
  <si>
    <t>61.02.03.04</t>
  </si>
  <si>
    <t>Învatamânt prescolar</t>
  </si>
  <si>
    <t>Învatamânt primar</t>
  </si>
  <si>
    <t xml:space="preserve">Subvenţii de la bugetul asigurărilor pentru şomaj către bugetele locale, pentru finanţarea programelor pentru ocuparea temporară a fortei de munca si subventionarea locurilor de munca </t>
  </si>
  <si>
    <t>43.02.04</t>
  </si>
  <si>
    <t>Contributia elevilor si studentilor pentru internate, camine si cantine</t>
  </si>
  <si>
    <t>33.10.14</t>
  </si>
  <si>
    <t>C1.  VENITURI DIN PROPRIETATE (cod 30.10+31.10)</t>
  </si>
  <si>
    <t>Alte servicii publice generale (cod 54.10.10+54.10.50)</t>
  </si>
  <si>
    <t>Partea a IV-a SERVICII SI DEZVOLTARE PUBLICA, LOCUINTE, MEDIU SI APE  (cod 70.10+74.10)</t>
  </si>
  <si>
    <t xml:space="preserve">Partea a V-a ACTIUNI ECONOMICE ( cod 80.10 + 83.10 + 84.10 + 87.10) </t>
  </si>
  <si>
    <t xml:space="preserve">Învatamânt secundar inferior   </t>
  </si>
  <si>
    <t>Alte servicii auxiliare</t>
  </si>
  <si>
    <t>65.02.03.01</t>
  </si>
  <si>
    <t>65.02.03.02</t>
  </si>
  <si>
    <t>Venituri din proprietate  (cod 30.02.01+30.02.05+30.02.08+30.02.50)</t>
  </si>
  <si>
    <t>Venituri din aplicarea prescriptiei extinctive</t>
  </si>
  <si>
    <t>36.02.01</t>
  </si>
  <si>
    <t>Alte impozite si taxe</t>
  </si>
  <si>
    <t>18.02</t>
  </si>
  <si>
    <t>18.02.50</t>
  </si>
  <si>
    <t>39.02.01</t>
  </si>
  <si>
    <t>39.02.07</t>
  </si>
  <si>
    <t>65.10.11.30</t>
  </si>
  <si>
    <t>65.10.50</t>
  </si>
  <si>
    <t>Subventii primite de la bugetul de stat pentru finantarea investitiilor pentru institutii publice de asistenta sociala si unitati de asistenta medico-sociale</t>
  </si>
  <si>
    <t>Servicii şi dezvoltare publică</t>
  </si>
  <si>
    <t>70.10.04</t>
  </si>
  <si>
    <t>70.10.50</t>
  </si>
  <si>
    <t>74.10</t>
  </si>
  <si>
    <t>Reducerea si controlul poluarii</t>
  </si>
  <si>
    <t>74.10.03</t>
  </si>
  <si>
    <t>Protectia biosferei si a mediului natural</t>
  </si>
  <si>
    <t>I.  VENITURI CURENTE    (cod 00.03+00.12)</t>
  </si>
  <si>
    <t>42.02.16</t>
  </si>
  <si>
    <t>Sume din bugetul de stat către bugetele locale pentru finanţarea aparaturii medicale şi echipamentelor de comunicaţii în urgenţă în sănătate</t>
  </si>
  <si>
    <t>Autoritati executive si legislative   (cod 51.02.01.03)</t>
  </si>
  <si>
    <t>Partea a II-a APARARE, ORDINE PUBLICA SI SIGURANTA NATIONALA    (cod 60.02+61.02)</t>
  </si>
  <si>
    <t>Aparare    (cod 60.02.02)</t>
  </si>
  <si>
    <t>Ordine publica si siguranta nationala   (cod 61.02.03+61.02.05+61.02.50)</t>
  </si>
  <si>
    <t>Ordine publica    (cod 61.02.03.04)</t>
  </si>
  <si>
    <t>Politie locala</t>
  </si>
  <si>
    <t xml:space="preserve">Partea a-VII-a REZERVE, EXCEDENT / DEFICIT   </t>
  </si>
  <si>
    <t>Servicii culturale  (cod 67.02.03.02 la 67.02.03.08+67.02.03.12+67.02.03.30)</t>
  </si>
  <si>
    <t>Servicii culturale (cod 67.02.03.02 la 67.02.03.08+67.02.03.12+67.02.03.30)</t>
  </si>
  <si>
    <t>65.10.03</t>
  </si>
  <si>
    <t>65.10.03.01</t>
  </si>
  <si>
    <t>Actiuni generale economice si comerciale ( cod 80.10.01.30)</t>
  </si>
  <si>
    <t>80.10.01</t>
  </si>
  <si>
    <t>80.10.01.30</t>
  </si>
  <si>
    <t>83.10</t>
  </si>
  <si>
    <t>83.10.03</t>
  </si>
  <si>
    <t>83.10.03.07</t>
  </si>
  <si>
    <t>83.10.03.30</t>
  </si>
  <si>
    <t>A1.  IMPOZIT  PE VENIT, PROFIT SI CASTIGURI DIN CAPITAL  (cod 00.05+00.06+00.07)</t>
  </si>
  <si>
    <t>Partea a II-a APARARE, ORDINE PUBLICA SI SIGURANTA NATIONALA (cod 61.10)</t>
  </si>
  <si>
    <t>59.10</t>
  </si>
  <si>
    <t>61.10</t>
  </si>
  <si>
    <t>Ordine publica ( cod 61.10.03.04)</t>
  </si>
  <si>
    <t>61.10.03</t>
  </si>
  <si>
    <t>61.10.03.04</t>
  </si>
  <si>
    <t xml:space="preserve">Subvenţii primite din Fondul Naţional de Dezvoltare **) </t>
  </si>
  <si>
    <t>Subventii primite din Fondul de Interventie**)</t>
  </si>
  <si>
    <t>Transferuri din bugetele consiliilor judeţene pentru finanţarea centrelor  pentru protecţia copilului</t>
  </si>
  <si>
    <t>42.02.20</t>
  </si>
  <si>
    <t>Sume din bugetul de stat către bugetele locale pentru finanţarea altor investiţii în sănătate</t>
  </si>
  <si>
    <t>43.10.16.03</t>
  </si>
  <si>
    <t>1) finantat din excedentul anilor precedenti</t>
  </si>
  <si>
    <t>45.10.05.02</t>
  </si>
  <si>
    <t>45.10.07</t>
  </si>
  <si>
    <t>45.10.07.01</t>
  </si>
  <si>
    <t xml:space="preserve">REZERVE </t>
  </si>
  <si>
    <t>Fond de rezerva bugetara la dispozitia autoritatilor locale</t>
  </si>
  <si>
    <t>45.10.03</t>
  </si>
  <si>
    <t>45.10.03.02</t>
  </si>
  <si>
    <t>45.10.04</t>
  </si>
  <si>
    <t>45.10.04.01</t>
  </si>
  <si>
    <t>45.10.04.02</t>
  </si>
  <si>
    <t>45.10.04.03</t>
  </si>
  <si>
    <t>45.10.05</t>
  </si>
  <si>
    <t>Sume din veniturile proprii ale Ministerului Sănătăţii către bugetele locale pentru finanţarea reparaţiilor capitale în sănătate</t>
  </si>
  <si>
    <t>43.10.17.02</t>
  </si>
  <si>
    <t>Varsaminte din amortizarea mijloacelor fixe</t>
  </si>
  <si>
    <t>96.10</t>
  </si>
  <si>
    <t>98.10</t>
  </si>
  <si>
    <t>99.10</t>
  </si>
  <si>
    <t>Servicii culturale       (cod 67.02.03.02 la 67.02.03.08+67.02.03.12+67.02.03.30)</t>
  </si>
  <si>
    <t>Alte cheltuieli privind combustibili si energia</t>
  </si>
  <si>
    <t>Alte actiuni economice</t>
  </si>
  <si>
    <t xml:space="preserve">Fondul Român de Dezvoltare Sociala </t>
  </si>
  <si>
    <t>Proiecte de dezvoltare multifunctionale</t>
  </si>
  <si>
    <t>Salubritate si gestiunea deseurilor   (cod 74.02.05.01+74.02.05.02)</t>
  </si>
  <si>
    <t>Partea a III-a CHELTUIELI SOCIAL-CULTURALE   (cod 65.02+66.02+67.02+68.02)</t>
  </si>
  <si>
    <t>Învatamânt prescolar si primar   (cod 65.02.03.01+65.02.03.02)</t>
  </si>
  <si>
    <t>Învatamânt  nedefinibil prin nivel    (cod 65.02.07.04)</t>
  </si>
  <si>
    <t>40.02.11</t>
  </si>
  <si>
    <t>Incasari din valorificarea bunurilor confiscate, abandonate si alte sume constatate odata cu  confiscarea potrivit legii</t>
  </si>
  <si>
    <t>Contributia  persoanelor beneficiare ale  cantinelor de ajutor social</t>
  </si>
  <si>
    <t>Taxe din activitati cadastrale si agricultura</t>
  </si>
  <si>
    <t>Unităţi medico-sociale</t>
  </si>
  <si>
    <t>Alte venituri din proprietate</t>
  </si>
  <si>
    <t>30.02.05</t>
  </si>
  <si>
    <t>30.02.08</t>
  </si>
  <si>
    <t>30.02.50</t>
  </si>
  <si>
    <t>A6.  ALTE IMPOZITE SI  TAXE  FISCALE  (cod 18.02)</t>
  </si>
  <si>
    <t>C.   VENITURI NEFISCALE   (cod 00.13+00.14)</t>
  </si>
  <si>
    <t>C1.  VENITURI DIN PROPRIETATE  (cod 30.02+31.02)</t>
  </si>
  <si>
    <t>Venituri din dobanzi   (cod 31.02.03)</t>
  </si>
  <si>
    <t>C2.  VANZARI DE BUNURI SI SERVICII   (cod 33.02+34.02+35.02+36.02+37.02)</t>
  </si>
  <si>
    <t>Venituri din valorificarea produselor obtinute din activitatea proprie sau anexa</t>
  </si>
  <si>
    <t>33.10.16</t>
  </si>
  <si>
    <t>Impozitul pe veniturile din transferul proprietatilor imobiliare din patrimoniul personal</t>
  </si>
  <si>
    <t>Încasări din rambursarea împrumuturilor acordate  (cod 40.02.13+40.02.14+40.02.16)</t>
  </si>
  <si>
    <t>Subventii primite de la bugetul de stat pentru finantarea unor programe de interes national, destinate sectiunii de functionare a bugetului local</t>
  </si>
  <si>
    <t>Subventii primite de la bugetul de stat pentru finantarea unor programe de interes national, destinate sectiunii de dezvoltare a bugetului local</t>
  </si>
  <si>
    <t>30.02.08.03</t>
  </si>
  <si>
    <t>30.10.08.03</t>
  </si>
  <si>
    <t>C. VENITURI NEFISCALE  ( 00.14)</t>
  </si>
  <si>
    <t>39.02.10</t>
  </si>
  <si>
    <t>00.16</t>
  </si>
  <si>
    <t>00.02</t>
  </si>
  <si>
    <t>00.03</t>
  </si>
  <si>
    <t>00.04</t>
  </si>
  <si>
    <t>00.05</t>
  </si>
  <si>
    <t>00.06</t>
  </si>
  <si>
    <t>00.07</t>
  </si>
  <si>
    <t>Prevenire si combatere inundatii si gheturi</t>
  </si>
  <si>
    <t>Alte subventii primite de la administratia centrala pentru finantarea unor activitati</t>
  </si>
  <si>
    <t>43.02.20</t>
  </si>
  <si>
    <t xml:space="preserve">Vărsăminte din secţiunea de funcţionare </t>
  </si>
  <si>
    <t>37.10.04</t>
  </si>
  <si>
    <t>37.10.50</t>
  </si>
  <si>
    <t>Subvenţii din veniturile proprii ale Ministerului Sănătăţii către bugetele locale pentru finanţarea aparaturii medicale şi echipamentelor de comunicaţii în urgenţă în sănătate</t>
  </si>
  <si>
    <t>42.02.18.01</t>
  </si>
  <si>
    <t>45.02.16.03</t>
  </si>
  <si>
    <t>45.02.17</t>
  </si>
  <si>
    <t>45.02.17.01</t>
  </si>
  <si>
    <t>45.02.17.02</t>
  </si>
  <si>
    <t>45.02.17.03</t>
  </si>
  <si>
    <t>45.02.18</t>
  </si>
  <si>
    <t>45.02.18.01</t>
  </si>
  <si>
    <t>45.02.18.02</t>
  </si>
  <si>
    <t>45.02.18.03</t>
  </si>
  <si>
    <t>Sume primite în cadrul mecanismului decontării cererilor de plată*)</t>
  </si>
  <si>
    <t>Venituri din dividende de la alti platitori*)</t>
  </si>
  <si>
    <t>67.02.05.03</t>
  </si>
  <si>
    <t>Asistenta sociala  in  caz de invaliditate</t>
  </si>
  <si>
    <t>Ajutor social</t>
  </si>
  <si>
    <t>11.02</t>
  </si>
  <si>
    <t>11.02.01</t>
  </si>
  <si>
    <t>11.02.02</t>
  </si>
  <si>
    <t>74.10.05</t>
  </si>
  <si>
    <t>74.10.05.01</t>
  </si>
  <si>
    <t>74.10.05.02</t>
  </si>
  <si>
    <t>79.10</t>
  </si>
  <si>
    <t>70.10.03.30</t>
  </si>
  <si>
    <t>45.02</t>
  </si>
  <si>
    <t>45.02.01</t>
  </si>
  <si>
    <t>45.02.02</t>
  </si>
  <si>
    <t>45.02.03</t>
  </si>
  <si>
    <t>45.02.04</t>
  </si>
  <si>
    <t>45.02.05</t>
  </si>
  <si>
    <t>45.02.07</t>
  </si>
  <si>
    <t>45.02.08</t>
  </si>
  <si>
    <t>81.02</t>
  </si>
  <si>
    <t>60.02</t>
  </si>
  <si>
    <t>61.02</t>
  </si>
  <si>
    <t>83.02</t>
  </si>
  <si>
    <t>83.02.03</t>
  </si>
  <si>
    <t>Vărsăminte din sectiunea de funcţionare pentru finanţarea secţiunii  de dezvoltare a bugetului local(cu semnul minus)</t>
  </si>
  <si>
    <t>I.  VENITURI CURENTE ( cod 00.12)</t>
  </si>
  <si>
    <t>Venituri din cercetare</t>
  </si>
  <si>
    <t>33.10.20</t>
  </si>
  <si>
    <t>Sume alocate din bugetul de stat aferente corecţiilor financiare</t>
  </si>
  <si>
    <t>42.10.62</t>
  </si>
  <si>
    <t>Venituri din restituirea sumelor alocate pentru reducerea riscului seismic</t>
  </si>
  <si>
    <t>36.02.22</t>
  </si>
  <si>
    <t>Transferuri din bugetele locale către bugetul fondului de asigurări sociale de sănătate</t>
  </si>
  <si>
    <t>56.02.09</t>
  </si>
  <si>
    <t>42.02.10</t>
  </si>
  <si>
    <t>43.02</t>
  </si>
  <si>
    <t>33.02</t>
  </si>
  <si>
    <t>61.02.03</t>
  </si>
  <si>
    <t>Protectie civila şi protecţia contra incendiilor (protecţie civilă nonmilitară)</t>
  </si>
  <si>
    <t>Impozit pe mijloacele de transport detinute de persoane fizice *)</t>
  </si>
  <si>
    <t>Impozit pe mijloacele de transport detinute de persoane juridice *)</t>
  </si>
  <si>
    <t>SUBVENTII DE LA ALTE NIVELE ALE ADMINISTRATIEI PUBLICE   (cod 42.02+43.02)</t>
  </si>
  <si>
    <t>45.10.02</t>
  </si>
  <si>
    <t>45.10.02.02</t>
  </si>
  <si>
    <t>42.02.51</t>
  </si>
  <si>
    <t>42.02.52</t>
  </si>
  <si>
    <t>42.02.51.01</t>
  </si>
  <si>
    <t>42.02.51.02</t>
  </si>
  <si>
    <t>37.02.03</t>
  </si>
  <si>
    <t>37.02.04</t>
  </si>
  <si>
    <t>Alte servicii în domeniul protecției mediului</t>
  </si>
  <si>
    <t>74.10.50</t>
  </si>
  <si>
    <t>Protectia mediului ( cod 74.10.03+74.10.04+74.10.05+74.10.50)</t>
  </si>
  <si>
    <t>74.02.50</t>
  </si>
  <si>
    <t>Protectia mediului   (cod 74.02.03+74.02.05+74.02.06+74.02.50)</t>
  </si>
  <si>
    <t>Subventii primite de la bugetul de stat pentru finantarea unor programe de interes national (42.02.51.02)</t>
  </si>
  <si>
    <t>Partea a IV-a  SERVICII SI DEZVOLTARE PUBLICA, LOCUINTE, MEDIU SI APE (cod 70.02+74.02)</t>
  </si>
  <si>
    <t>Venituri din prestari de servicii</t>
  </si>
  <si>
    <t>Alte actiuni economice   (cod 87.02.01+87.02.03 la 87.02.05+87.02.50)</t>
  </si>
  <si>
    <t>Partea a III-a CHELTUIELI SOCIAL-CULTURALE   (cod65.02+66.02+67.02+68.02)</t>
  </si>
  <si>
    <t>Alte cheltuieli in domeniul locuintelor</t>
  </si>
  <si>
    <t>Alimentare cu apa</t>
  </si>
  <si>
    <t xml:space="preserve">Amenajari hidrotehnice </t>
  </si>
  <si>
    <t>Salubritate</t>
  </si>
  <si>
    <t>Subvenţii de la bugetul de stat către bugetele locale pentru finanţarea reparaţiilor capitale în sănătate</t>
  </si>
  <si>
    <t>42.02.16.02</t>
  </si>
  <si>
    <t>Subvenţii de la bugetul de stat către bugetele locale pentru finanţarea altor investiţii în sănătate</t>
  </si>
  <si>
    <t>42.02.16.03</t>
  </si>
  <si>
    <t>66.10.50.50</t>
  </si>
  <si>
    <t>Cultura, recreere si religie ( 67.10.03+67.10.05+67.10.50)</t>
  </si>
  <si>
    <t>67.10</t>
  </si>
  <si>
    <t>67.10.03</t>
  </si>
  <si>
    <t>67.10.03.03</t>
  </si>
  <si>
    <t>67.10.03.04</t>
  </si>
  <si>
    <t>67.10.03.05</t>
  </si>
  <si>
    <t>67.10.03.06</t>
  </si>
  <si>
    <t>67.10.03.07</t>
  </si>
  <si>
    <t>Universitati populare</t>
  </si>
  <si>
    <t>67.10.03.09</t>
  </si>
  <si>
    <t>Presa</t>
  </si>
  <si>
    <t>67.10.03.10</t>
  </si>
  <si>
    <t>Edituri</t>
  </si>
  <si>
    <t>67.10.03.11</t>
  </si>
  <si>
    <t>Gradini botanice</t>
  </si>
  <si>
    <t>67.10.03.15</t>
  </si>
  <si>
    <t>67.10.03.30</t>
  </si>
  <si>
    <t>Servicii recreative si sportive ( cod 67.10.05.01)</t>
  </si>
  <si>
    <t>67.10.05</t>
  </si>
  <si>
    <t>67.10.05.01</t>
  </si>
  <si>
    <t>67.10.50</t>
  </si>
  <si>
    <t>68.10</t>
  </si>
  <si>
    <t>Asistenta sociala in caz de boli si invaliditati ( cod 68.10.05.02)</t>
  </si>
  <si>
    <t>68.10.05</t>
  </si>
  <si>
    <t>68.10.05.02</t>
  </si>
  <si>
    <t>Unitati de asistenta medico-sociale</t>
  </si>
  <si>
    <t>68.10.12</t>
  </si>
  <si>
    <t>68.10.50</t>
  </si>
  <si>
    <t>Subvenţii din veniturile proprii ale Ministerului Sănătăţii către bugetele locale pentru finanţarea altor investiţii în sănătate</t>
  </si>
  <si>
    <t>42.02.18.03</t>
  </si>
  <si>
    <t>99.02</t>
  </si>
  <si>
    <t>07.02.50</t>
  </si>
  <si>
    <t>55.02</t>
  </si>
  <si>
    <t>56.02</t>
  </si>
  <si>
    <t>56.02.06</t>
  </si>
  <si>
    <t>56.02.07</t>
  </si>
  <si>
    <t>Din total capitol:</t>
  </si>
  <si>
    <t>Alte venituri din dobanzi</t>
  </si>
  <si>
    <t>EXCEDENT     98.02.96 + 98.02.97</t>
  </si>
  <si>
    <t>61.02.05</t>
  </si>
  <si>
    <t>Subventii primite de  la alte bugete locale pentru instituţiile de asistenţă socială pentru persoanele cu handicap</t>
  </si>
  <si>
    <t>Penalitati pentru nedepunerea sau depunerea cu intirziere a declaratiei de impozite si taxe</t>
  </si>
  <si>
    <t>00.15</t>
  </si>
  <si>
    <t>00.17</t>
  </si>
  <si>
    <t>00.18</t>
  </si>
  <si>
    <t>Venituri din valorificarea unor bunuri ale institutiilor publice</t>
  </si>
  <si>
    <t>68.02.05</t>
  </si>
  <si>
    <t>68.02.50</t>
  </si>
  <si>
    <t>84.02</t>
  </si>
  <si>
    <t>16.02.02.01</t>
  </si>
  <si>
    <t>16.02.02.02</t>
  </si>
  <si>
    <t>84.02.50</t>
  </si>
  <si>
    <t>87.02.50</t>
  </si>
  <si>
    <t>Servicii publice comunitare de evidenţă a persoanelor</t>
  </si>
  <si>
    <t>Locuinte   (cod 70.02.03.01+70.02.03.30)</t>
  </si>
  <si>
    <t>Vărsăminte din secţiunea de funcţionare pentru finanţarea secţiunii de dezvoltare a bugetului local (cu semnul minus)</t>
  </si>
  <si>
    <t>Protectie civila si protectie contra incendiilor</t>
  </si>
  <si>
    <t>61.10.05</t>
  </si>
  <si>
    <t>Ordine publica si siguranta nationala ( cod 61.10.03+61.10.05+61.10.50)</t>
  </si>
  <si>
    <t>66.10.06.03</t>
  </si>
  <si>
    <t>Unitati medico-sociale</t>
  </si>
  <si>
    <t>Servicii medicale în unităţi sanitare cu paturi ( cod 66.10.06.01+66.10.06.03)</t>
  </si>
  <si>
    <t>Silvicultura</t>
  </si>
  <si>
    <t>83.10.04</t>
  </si>
  <si>
    <t xml:space="preserve">¹)  numai de la regiile autonome şi societăţile comerciale de subordonare locală care realizează </t>
  </si>
  <si>
    <t>Alte servicii publice generale</t>
  </si>
  <si>
    <t>37.10.03</t>
  </si>
  <si>
    <t xml:space="preserve">II. VENITURI DIN CAPITAL (cod 39.10)                 </t>
  </si>
  <si>
    <t>Venituri din valorificarea unor bunuri (cod 39.10.01+39.10.50)</t>
  </si>
  <si>
    <t>39.10</t>
  </si>
  <si>
    <t>39.10.01</t>
  </si>
  <si>
    <t>Alte impozite pe venit, profit si castiguri din capital   (cod 05.02.50)</t>
  </si>
  <si>
    <t>Transferuri voluntare, altele decât subvenţiile (cod 37.10.04)</t>
  </si>
  <si>
    <t>35.02.03</t>
  </si>
  <si>
    <t>54.02.07</t>
  </si>
  <si>
    <t>54.02.10</t>
  </si>
  <si>
    <t>54.02.50</t>
  </si>
  <si>
    <t>80.02</t>
  </si>
  <si>
    <t>Alte cheltuieli în domeniul transporturilor</t>
  </si>
  <si>
    <t>Alte venituri</t>
  </si>
  <si>
    <t>65.02.50</t>
  </si>
  <si>
    <t>I VENITURI CURENTE (cod 00.12)</t>
  </si>
  <si>
    <t>66.02.06.01</t>
  </si>
  <si>
    <t>Alimentare cu gaze naturale in localitati</t>
  </si>
  <si>
    <t xml:space="preserve"> - mii lei -</t>
  </si>
  <si>
    <t xml:space="preserve">Alte servicii publice generale </t>
  </si>
  <si>
    <t>Aparare nationala</t>
  </si>
  <si>
    <t>Învatamânt postliceal</t>
  </si>
  <si>
    <t>Alte cheltuieli în domeniul învatamântului</t>
  </si>
  <si>
    <t>X</t>
  </si>
  <si>
    <t>Subvenţii din veniturile proprii ale Ministerului Sănătăţii către bugetele locale pentru finanţarea investiţiilor în sănătate (cod 42.02.18.01+42.02.18.02+48.02.18.03)</t>
  </si>
  <si>
    <t>42.02.18</t>
  </si>
  <si>
    <t>Transport pe calea ferata</t>
  </si>
  <si>
    <t>84.02.04.01</t>
  </si>
  <si>
    <t xml:space="preserve">Transport feroviar (cod 84.02.04.01) </t>
  </si>
  <si>
    <t>68.10.50.50</t>
  </si>
  <si>
    <t>Subvenţii din veniturile proprii ale Ministerului Sănătăţii către bugetele locale pentru finanţarea reparaţiilor capitale în sănătate</t>
  </si>
  <si>
    <t>42.02.18.02</t>
  </si>
  <si>
    <t>Prefinantare</t>
  </si>
  <si>
    <t>Subvenţii pentru instituţii publice</t>
  </si>
  <si>
    <t>43.10.09</t>
  </si>
  <si>
    <t xml:space="preserve">                                                                                                                          </t>
  </si>
  <si>
    <t>80.02.02</t>
  </si>
  <si>
    <t xml:space="preserve">Masuri active pentru combaterea somajului </t>
  </si>
  <si>
    <t>80.02.02.04</t>
  </si>
  <si>
    <t>Actiuni generale economice, comerciale si de munca   (cod 80.02.01+80.02.02)</t>
  </si>
  <si>
    <t>Actiuni generale de munca ( cod 80.02.02.04)</t>
  </si>
  <si>
    <t>Energie termica</t>
  </si>
  <si>
    <t>Alti combustibili</t>
  </si>
  <si>
    <t>Venituri din valorificarea unor bunuri ( cod 39.02.01+39.02.03+39.02.04+39.02.07+39.02.10)</t>
  </si>
  <si>
    <t>40.10.15</t>
  </si>
  <si>
    <t>Încasări din rambursarea împrumuturilor acordate (cod40.10.15+ 40.10.16)</t>
  </si>
  <si>
    <t>Impozit si taxa pe cladiri    (cod 07.02.01.01+07.02.01.02)</t>
  </si>
  <si>
    <t>83.02.03.30</t>
  </si>
  <si>
    <t>Drumuri si poduri</t>
  </si>
  <si>
    <t>Transport în comun</t>
  </si>
  <si>
    <t xml:space="preserve">Strazi </t>
  </si>
  <si>
    <t>84.02.03.01</t>
  </si>
  <si>
    <t>42.02.62</t>
  </si>
  <si>
    <t>Încasări din rambursarea microcreditelor de la persoane fizice şi juridice</t>
  </si>
  <si>
    <t>Partea I-a SERVICII PUBLICE GENERALE   (cod 51.02+54.02)</t>
  </si>
  <si>
    <t xml:space="preserve">Subventii primite de la bugetul de stat pentru finantarea unor programe de interes national, destinate sectiunii de dezvoltare a bugetului local </t>
  </si>
  <si>
    <t>42.02.15</t>
  </si>
  <si>
    <t>Actiuni generale economice si comerciale   (cod 80.02.01.06 + 80.02.01.09 + 80.02.01.10 + 80.02.01.30)</t>
  </si>
  <si>
    <t>Combustibili si energie   (cod 81.02.06+81.02.07+81.02.50)</t>
  </si>
  <si>
    <t>Actiuni generale economice, comerciale si de munca ( cod 80.10.01)</t>
  </si>
  <si>
    <t>80.10</t>
  </si>
  <si>
    <t>65.02.03</t>
  </si>
  <si>
    <t>00.01</t>
  </si>
  <si>
    <t>87.02.03</t>
  </si>
  <si>
    <t>87.02.04</t>
  </si>
  <si>
    <t>87.02.05</t>
  </si>
  <si>
    <t>Alte amenzi, penalitati si confiscari</t>
  </si>
  <si>
    <t xml:space="preserve">Varsaminte din veniturile si/sau disponibilitatile institutiilor publice </t>
  </si>
  <si>
    <t>Sume  primite de la Agenţia Naţională de Cadastru şi Publicitate Imobiliară</t>
  </si>
  <si>
    <t>43.02.21</t>
  </si>
  <si>
    <t>Sume utilizate de administraţiile locale din excedentul anului precedent pentru secţiunea de dezvoltare</t>
  </si>
  <si>
    <t>Sume utilizate de administraţiile locale din excedentul anului precedent pentru secţiunea de funcţionare</t>
  </si>
  <si>
    <t>40.10.15.01</t>
  </si>
  <si>
    <t>40.10.15.02</t>
  </si>
  <si>
    <t>51.02.01</t>
  </si>
  <si>
    <t>54.02</t>
  </si>
  <si>
    <t>54.02.05</t>
  </si>
  <si>
    <t>54.02.06</t>
  </si>
  <si>
    <t xml:space="preserve">Impozitul pe veniturile din transferul proprietatilor imobiliare din patrimoniul personal </t>
  </si>
  <si>
    <t>Venituri din taxe administrative, eliberari permise   (cod34.02.02+34.02.50)</t>
  </si>
  <si>
    <t>Venituri din valorificarea unor bunuri (cod39.02.01+39.02.03+39.02.04+39.02.07+39.02.10)</t>
  </si>
  <si>
    <t xml:space="preserve">Partea VII-a. REZERVE, EXCEDENT / DEFICIT   </t>
  </si>
  <si>
    <t xml:space="preserve">Partea VII-a. REZERVE, EXCEDENT / DEFICIT  </t>
  </si>
  <si>
    <t>Partea I-a SERVICII PUBLICE GENERALE   (cod 51.02+54.02+55.02+56.02)</t>
  </si>
  <si>
    <t>65.02.04.01</t>
  </si>
  <si>
    <t>65.02.04.02</t>
  </si>
  <si>
    <t>65.02.04.03</t>
  </si>
  <si>
    <t>65.02.07.04</t>
  </si>
  <si>
    <t>65.02.11.03</t>
  </si>
  <si>
    <t>65.02.11.30</t>
  </si>
  <si>
    <t>Alte institutii si actiuni sanitare</t>
  </si>
  <si>
    <t>66.02.50.50</t>
  </si>
  <si>
    <t>Biblioteci publice comunale, orasenesti, municipale</t>
  </si>
  <si>
    <t>Muzee</t>
  </si>
  <si>
    <t>Venituri din taxe administrative, eliberari permise   (cod 34.02.02+34.02.50)</t>
  </si>
  <si>
    <t>35.02.50</t>
  </si>
  <si>
    <t>II. VENITURI DIN CAPITAL   (cod 39.02)</t>
  </si>
  <si>
    <t>Fond pentru garantarea împrumuturilor externe, contractate/garantate de stat</t>
  </si>
  <si>
    <t>07.02.01</t>
  </si>
  <si>
    <t>07.02.02</t>
  </si>
  <si>
    <t>07.02.03</t>
  </si>
  <si>
    <t>98.02</t>
  </si>
  <si>
    <t>Venituri din serbari si spectacole scolare, manifestari culturale, artistice si sportive</t>
  </si>
  <si>
    <t>33.10.19</t>
  </si>
  <si>
    <t>Venituri din contractele incheiate cu casele de asigurari sociale de sanatate</t>
  </si>
  <si>
    <t>33.10.21</t>
  </si>
  <si>
    <t>Transferuri voluntare, altele decât subvenţiile (cod 37.10.01 + 37.10.03 + 37.10.04 + 37.10.50)</t>
  </si>
  <si>
    <t>Locuinte (cod 70.10.03.01+ 70.10.03.30)</t>
  </si>
  <si>
    <t>Subvenţii pentru finanţarea programelor multianuale prioritare de mediu şi gospodărire a apelor</t>
  </si>
  <si>
    <t>42.02.13</t>
  </si>
  <si>
    <t>33.02.24</t>
  </si>
  <si>
    <t>33.02.50</t>
  </si>
  <si>
    <t>31.10.03</t>
  </si>
  <si>
    <t xml:space="preserve"> Venituri din dobanzi(cod31.10.03)</t>
  </si>
  <si>
    <t xml:space="preserve">Sume din excedentul bugetului local utilizate pentru finanţarea cheltuielilor secţiunii de dezvoltare**) </t>
  </si>
  <si>
    <t>Taxe extrajudiciare de timbru</t>
  </si>
  <si>
    <t>Fond pentru garantarea împrumuturilor externe, contractate/garantate de administraţiile publice locale</t>
  </si>
  <si>
    <t>49.10</t>
  </si>
  <si>
    <t>50.10</t>
  </si>
  <si>
    <t>54.10</t>
  </si>
  <si>
    <t>54.10.10</t>
  </si>
  <si>
    <t>A.  VENITURI FISCALE    (cod 00.04+00.09+00.10+00.11)</t>
  </si>
  <si>
    <t>Impozit pe spectacole</t>
  </si>
  <si>
    <t>Alte taxe pe servicii specifice</t>
  </si>
  <si>
    <t>15.02.01</t>
  </si>
  <si>
    <t>15.02.50</t>
  </si>
  <si>
    <t>16.02</t>
  </si>
  <si>
    <t>16.02.02</t>
  </si>
  <si>
    <t>16.02.03</t>
  </si>
  <si>
    <t>Alte venituri din concesiuni si inchirieri de catre institutiile publice</t>
  </si>
  <si>
    <t>30.02.05.30</t>
  </si>
  <si>
    <t>Venituri din amenzi şi alte sancţiuni aplicate de către alte instituţii de specialitate</t>
  </si>
  <si>
    <t>35.02.01.02</t>
  </si>
  <si>
    <t>Venituri din amenzi si alte sanctiuni aplicate potrivit dispozitiilor legale (cod 35.02.01.02)</t>
  </si>
  <si>
    <t>30.10.05.30</t>
  </si>
  <si>
    <t>Venituri din vanzarea locuintelor construite din fondurile statului</t>
  </si>
  <si>
    <t>Planuri si  regulamente de urbanism</t>
  </si>
  <si>
    <t>Invatamant profesional</t>
  </si>
  <si>
    <t>74.02.05.02</t>
  </si>
  <si>
    <t>84.02.03.02</t>
  </si>
  <si>
    <t>Finanţarea acţiunilor privind reducerea riscului seismic al construcţiilor existente cu destinaţie de locuinţă</t>
  </si>
  <si>
    <t>39.02.03</t>
  </si>
  <si>
    <t>43.02.01</t>
  </si>
  <si>
    <t>30.02</t>
  </si>
  <si>
    <t>Taxe pe servicii specifice (cod 15.10.01+15.10.50)</t>
  </si>
  <si>
    <t>42.10.39</t>
  </si>
  <si>
    <t>Subventii primite de institutiile publice si activitatile finantate integral sau partial din venituri proprii in cadrul programelor FEGA implementate de APIA</t>
  </si>
  <si>
    <t>42.10.43</t>
  </si>
  <si>
    <t>43.10</t>
  </si>
  <si>
    <t>Contribuţia lunară a părinţilor pentru întreţinerea copiilor în unităţile de protecţie socială</t>
  </si>
  <si>
    <t>40.02.50</t>
  </si>
  <si>
    <t>15.10.50</t>
  </si>
  <si>
    <t>Alte cheltuieli in domeniul ordinii publice si sigurantei nationale</t>
  </si>
  <si>
    <t>Alte venituri din valorificarea unor bunuri</t>
  </si>
  <si>
    <t>39.10.50</t>
  </si>
  <si>
    <t>IV.  SUBVENTII (cod 00.18)</t>
  </si>
  <si>
    <t>Subvenţii din bugetul de stat alocate conform contractelor încheiate cu direcţiile de sănătate publică</t>
  </si>
  <si>
    <t>42.02.66</t>
  </si>
  <si>
    <t>42.10</t>
  </si>
  <si>
    <t>Subventii de la bugetul de stat pentru spitale</t>
  </si>
  <si>
    <t>42.10.11</t>
  </si>
  <si>
    <t xml:space="preserve">Alte cheltuieli în domeniul agriculturii </t>
  </si>
  <si>
    <t>15.10</t>
  </si>
  <si>
    <t>15.10.01</t>
  </si>
  <si>
    <t>C.   VENITURI NEFISCALE ( cod 00.13+00.14)</t>
  </si>
  <si>
    <t>30.10</t>
  </si>
  <si>
    <t>30.10.05</t>
  </si>
  <si>
    <t>Venituri din utilizarea pasunilor comunale</t>
  </si>
  <si>
    <t>30.10.09</t>
  </si>
  <si>
    <t>30.10.50</t>
  </si>
  <si>
    <t>C2.  VANZARI DE BUNURI SI SERVICII (cod 33.10+34.10+35.10+36.10+37.10)</t>
  </si>
  <si>
    <t>33.10</t>
  </si>
  <si>
    <t>Taxe si alte venituri in  învăţământ</t>
  </si>
  <si>
    <t>33.10.05</t>
  </si>
  <si>
    <t>Venituri din prestări de servicii</t>
  </si>
  <si>
    <t>67.02.50</t>
  </si>
  <si>
    <t>68.02.04</t>
  </si>
  <si>
    <t>68.02.06</t>
  </si>
  <si>
    <t>63.02</t>
  </si>
  <si>
    <t>Sume utilizate din excedentul anului precedent pentru efectuarea de cheltuieli (cod 40.10.15.01+40.10.15.02)</t>
  </si>
  <si>
    <t>Sume din excedentul anului precedent pentru acoperirea golurilor temporare de casă**)</t>
  </si>
  <si>
    <t>Sume utilizate din excedentul anului precedent pentru efectuarea de cheltuieli (cod 40.10.15.01)</t>
  </si>
  <si>
    <t>Încasări din rambursarea împrumuturilor acordate (cod  40.10.15+40.10.16)</t>
  </si>
  <si>
    <t>Sume utilizate din excedentul anului precedent pentru efectuarea de cheltuieli (cod 40.10.15.02)</t>
  </si>
  <si>
    <t xml:space="preserve"> Alte impozite pe venit, profit si castiguri din capital </t>
  </si>
  <si>
    <t xml:space="preserve">Alte impozite si taxe  pe proprietate </t>
  </si>
  <si>
    <t>Servicii auxiliare pentru educatie   (cod 65.02.11.03+65.02.11.30)</t>
  </si>
  <si>
    <t>Cultura, recreere si religie   (cod 67.02.03+67.02.05+67.02.06+67.02.50)</t>
  </si>
  <si>
    <t>Asistenta sociala in caz de boli si invaliditati    (cod 68.02.05.02)</t>
  </si>
  <si>
    <t>98.10.97</t>
  </si>
  <si>
    <t>99.10.96</t>
  </si>
  <si>
    <t>99.10.97</t>
  </si>
  <si>
    <t>30.02.01</t>
  </si>
  <si>
    <t xml:space="preserve">Venituri din dividende ( cod 30.02.08.02+ 30.02.08.03) </t>
  </si>
  <si>
    <t xml:space="preserve">Venituri din dividende  ( cod 30.10.08.02+ 30.10.08.03)  </t>
  </si>
  <si>
    <t>Transporturi ( cod 84.10.50)</t>
  </si>
  <si>
    <t>84.10</t>
  </si>
  <si>
    <t>84.10.50</t>
  </si>
  <si>
    <t>Subvenţii din bugetul de stat pentru finanţarea unităţilor de asistenţă medico-sociale</t>
  </si>
  <si>
    <t>42.02.35</t>
  </si>
  <si>
    <t>67.02.06</t>
  </si>
  <si>
    <t>66.02.06.03</t>
  </si>
  <si>
    <t>Programe de dezvoltare regionala  si sociala</t>
  </si>
  <si>
    <t>Alte cheltuieli pentru actiuni generale economice si comerciale</t>
  </si>
  <si>
    <t>80.02.01.06</t>
  </si>
  <si>
    <t>80.02.01.10</t>
  </si>
  <si>
    <t>80.02.01.30</t>
  </si>
  <si>
    <t>Institutii publice de spectacole si concerte</t>
  </si>
  <si>
    <t>Scoli populare de arta si meserii</t>
  </si>
  <si>
    <t>Case de cultura</t>
  </si>
  <si>
    <t>Camine culturale</t>
  </si>
  <si>
    <t>Centre pentru  conservarea si promovarea culturii traditionale</t>
  </si>
  <si>
    <t>Finantarea  lucrărilor de cadastru imobiliar</t>
  </si>
  <si>
    <t>80.02.01</t>
  </si>
  <si>
    <t>Sume alocate din cotele defalcate din impozitul pe venit pentru echilibrarea bugetelor locale</t>
  </si>
  <si>
    <t>Actiuni generale economice si comerciale   (cod 80.02.01.06 + 80.02.01.09 + 80.02.01.10 +80.02.01.30)</t>
  </si>
  <si>
    <t>A1.2.  IMPOZIT PE VENIT, PROFIT,  SI CASTIGURI DIN CAPITAL DE LA PERSOANE FIZICE (cod 03.02+04.02)</t>
  </si>
  <si>
    <t>00.01 SF</t>
  </si>
  <si>
    <t>49.02 SF</t>
  </si>
  <si>
    <t>Subventii de la bugetul de  stat catre bugetele locale pentru realizarea obiectivelor de investitii in turism</t>
  </si>
  <si>
    <t>42.02.40</t>
  </si>
  <si>
    <t>Subventii din bugetul de stat pentru finantarea sanatatii</t>
  </si>
  <si>
    <t>42.02.41</t>
  </si>
  <si>
    <t>45.02.15</t>
  </si>
  <si>
    <t>45.02.16</t>
  </si>
  <si>
    <t>Sanatate    (cod 66.02.06+66.02.08+66.02.50)</t>
  </si>
  <si>
    <t>Servicii de sanatate publica</t>
  </si>
  <si>
    <t>66.02.08</t>
  </si>
  <si>
    <t>Venituri din contractele incheiate cu directiile de sanatate publica din sume alocate din veniturile proprii ale Ministerului Sanatatii</t>
  </si>
  <si>
    <t>33.10.31</t>
  </si>
  <si>
    <t>Venituri din contractele incheiate cu institutiile de medicina legala</t>
  </si>
  <si>
    <t>33.10.32</t>
  </si>
  <si>
    <t>33.10.50</t>
  </si>
  <si>
    <t xml:space="preserve">Formular:   </t>
  </si>
  <si>
    <t>I.  VENITURI CURENTE ( cod 00.03+00.12)</t>
  </si>
  <si>
    <t>A.   VENITURI FISCALE (cod 00.10)</t>
  </si>
  <si>
    <t>A4.  IMPOZITE SI TAXE PE BUNURI SI SERVICII (cod 15.10)</t>
  </si>
  <si>
    <t>41.10</t>
  </si>
  <si>
    <t>41.10.06</t>
  </si>
  <si>
    <t>III. OPERAŢIUNI FINANCIARE   (cod 40.10+41.10)</t>
  </si>
  <si>
    <t>VENITURILE SECŢIUNII DE FUNCŢIONARE (cod 00.02+00.16+00.17)</t>
  </si>
  <si>
    <t xml:space="preserve">Iluminat public si electrificari </t>
  </si>
  <si>
    <t>Transport aerian   (cod 84.02.06.01+ 84.02.06.02)</t>
  </si>
  <si>
    <t>Aeroporturi</t>
  </si>
  <si>
    <t>84.02.06.01</t>
  </si>
  <si>
    <t>Transporturi   (cod 84.02.03+84.02.06+84.02.50)</t>
  </si>
  <si>
    <t>Transport aerian   (cod  84.02.06.01+84.02.06.02)</t>
  </si>
  <si>
    <t>36.02.31</t>
  </si>
  <si>
    <t>Contribuția asociației de proprietari pentru lucrările de reabilitare termică</t>
  </si>
  <si>
    <t>42.02.34</t>
  </si>
  <si>
    <t>31.10</t>
  </si>
  <si>
    <t xml:space="preserve">Partea VII-a REZERVE, EXCEDENT / DEFICIT   </t>
  </si>
  <si>
    <t>DEFICIT    99.02.96</t>
  </si>
  <si>
    <t>Alte servicii publice generale  (cod 54.02.05 la 54.02.07+54.02.10+54.02.50)</t>
  </si>
  <si>
    <t>Învatamânt secundar   (cod 65.02.04.01 la  65.02.04.03)</t>
  </si>
  <si>
    <t>Servicii recreative si sportive   (cod 67.02.05.01 la 67.02.05.03)</t>
  </si>
  <si>
    <t>07.02.02.03</t>
  </si>
  <si>
    <t>07.02.02.02</t>
  </si>
  <si>
    <t>07.02.02.01</t>
  </si>
  <si>
    <t>07.02.01.02</t>
  </si>
  <si>
    <t>07.02.01.01</t>
  </si>
  <si>
    <t>84.02.03</t>
  </si>
  <si>
    <t>39.02</t>
  </si>
  <si>
    <t>39.02.04</t>
  </si>
  <si>
    <t>40.02</t>
  </si>
  <si>
    <t>42.02</t>
  </si>
  <si>
    <t>Turism</t>
  </si>
  <si>
    <t>81.02.06</t>
  </si>
  <si>
    <t>Formular:</t>
  </si>
  <si>
    <t>VENITURILE SECŢIUNII DE FUNCŢIONARE (cod 00.02+00.16+00.17) - TOTAL</t>
  </si>
  <si>
    <t>Învatamânt secundar ( cod 65.10.04.01 la  cod 65.10.04.03)</t>
  </si>
  <si>
    <t>65.10.04</t>
  </si>
  <si>
    <t>65.10.04.01</t>
  </si>
  <si>
    <t>65.10.04.02</t>
  </si>
  <si>
    <t>65.10.04.03</t>
  </si>
  <si>
    <t>65.10.05</t>
  </si>
  <si>
    <t>Învatamânt  nedefinibil prin nivel ( COD 65.10.07.04)</t>
  </si>
  <si>
    <t>65.10.07</t>
  </si>
  <si>
    <t>65.10.07.04</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</si>
  <si>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funcţionare**)</t>
  </si>
  <si>
    <t>41.02.05.01</t>
  </si>
  <si>
    <t>Disponibilităţi rezervate pentru plăţi ale unităţilor de învăţământ special şi a altor instituţii publice de pe raza altor unităţi administrativ-teritoriale decât cea pe raza căreia îşi desfăşoară activitatea consiliul judeţean/ Consiliul General al Municipiului Bucureşti,pentru secţiunea de dezvoltare**)</t>
  </si>
  <si>
    <t>41.02.05.02</t>
  </si>
  <si>
    <t>Subvenții din sume obținute în urma scoaterii la licitație a certificatelor de emisii de gaze cu efect de seră pentru finanțarea proiectelor de investiții</t>
  </si>
  <si>
    <t>42.02.67</t>
  </si>
  <si>
    <t>Subvenții primite din bugetul județului pentru clasele de învățământ special organizate în cadrul unităților de învățământ de masă</t>
  </si>
  <si>
    <t>43.02.23</t>
  </si>
  <si>
    <t>Subvenții primite din bugetele locale pentru clasele de învățământ de masă organizate în unitățile de învățământ special</t>
  </si>
  <si>
    <t>43.02.24</t>
  </si>
  <si>
    <t>Cheltuieli neeligibile</t>
  </si>
  <si>
    <t>Asistenta acordata persoanelor in varsta</t>
  </si>
  <si>
    <t>Deficitul secţiunii de funcţionare</t>
  </si>
  <si>
    <t xml:space="preserve">BUGETUL LOCAL DETALIAT LA VENITURI PE CAPITOLE ŞI SUBCAPITOLE </t>
  </si>
  <si>
    <t xml:space="preserve">Taxe judiciare de timbru si alte taxe de timbru  </t>
  </si>
  <si>
    <t>Impozit pe onorariul avocaţilor şi notarilor publici</t>
  </si>
  <si>
    <t>03.02.17</t>
  </si>
  <si>
    <t>Impozit pe venit    (cod 03.02.17+03.02.18)</t>
  </si>
  <si>
    <t>Sume primite în contul plăţilor efectuate în anul curent</t>
  </si>
  <si>
    <t>Sume primite în contul plăţilor efectuate în anii anteriori</t>
  </si>
  <si>
    <t>45.02.01.02</t>
  </si>
  <si>
    <t>45.02.02.02</t>
  </si>
  <si>
    <t>45.02.03.02</t>
  </si>
  <si>
    <t>45.02.04.01</t>
  </si>
  <si>
    <t>45.02.21.04</t>
  </si>
  <si>
    <t>Corecții financiare</t>
  </si>
  <si>
    <t>45.02.04.04</t>
  </si>
  <si>
    <t>45.02.07.04</t>
  </si>
  <si>
    <t>Instrumentul de Asistenta pentru Preaderare (cod 45.02.07.01+45.02.07.02+45.02.07.03+45.02.07.04) *)</t>
  </si>
  <si>
    <t>45.02.08.04</t>
  </si>
  <si>
    <t>Instrumentul European de Vecinatate si Parteneriat (cod 45.02.08.01+45.02.08.02+45.02.08.03+45.02.08.04)*)</t>
  </si>
  <si>
    <t>45.02.15.04</t>
  </si>
  <si>
    <t>45.02.16.04</t>
  </si>
  <si>
    <t>Alte facilitati si instrumente postaderare (cod 45.02.16.01+45.02.16.02+45.02.16.03+45.02.16.04) *)</t>
  </si>
  <si>
    <t>45.02.17.04</t>
  </si>
  <si>
    <t>Mecanismul financiar SEE (cod 45.02.17.01+45.02.17.02+45.02.17.03+45.02.17.04) *)</t>
  </si>
  <si>
    <t>45.02.18.04</t>
  </si>
  <si>
    <t>Mecanismul financiar norvegian (cod 45.02.18.01+45.02.18.02+45.02.18.03+45.02.18.04) *)</t>
  </si>
  <si>
    <t>45.02.19.04</t>
  </si>
  <si>
    <t>45.02.20.04</t>
  </si>
  <si>
    <t>Venituri din ajutoare de stat recuperate</t>
  </si>
  <si>
    <t>70.10.03</t>
  </si>
  <si>
    <t>D E N U M I R E A     I N D I C A T O R I L O R</t>
  </si>
  <si>
    <t>00.09</t>
  </si>
  <si>
    <t>01.02.01</t>
  </si>
  <si>
    <t>00.10</t>
  </si>
  <si>
    <t>00.11</t>
  </si>
  <si>
    <t>TOTAL CHELTUIELI (cod 50.02+59.02+63.02+70.02+74.02+79.02)</t>
  </si>
  <si>
    <t>49.02</t>
  </si>
  <si>
    <t>45.10.01.02</t>
  </si>
  <si>
    <t>Colectarea, tratarea si distrugerea deseurilor</t>
  </si>
  <si>
    <t>70.02.03.01</t>
  </si>
  <si>
    <t>70.02.03.30</t>
  </si>
  <si>
    <t>70.02.05.01</t>
  </si>
  <si>
    <t>70.02.05.02</t>
  </si>
  <si>
    <t>74.02.05.01</t>
  </si>
  <si>
    <t>37.02</t>
  </si>
  <si>
    <t>37.02.01</t>
  </si>
  <si>
    <t>37.02.50</t>
  </si>
  <si>
    <t>42.02.21</t>
  </si>
  <si>
    <t>Subvenţii primite  de la bugetele consiliilor locale şi judeţene pentru ajutoare  în situaţii de extremă dificultate  **)</t>
  </si>
  <si>
    <t>SUBVENTII DE LA ALTE NIVELE ALE ADMINISTRATIEI PUBLICE (cod 42.10+43.10)</t>
  </si>
  <si>
    <t>45.02.04.02</t>
  </si>
  <si>
    <t>45.02.05.02</t>
  </si>
  <si>
    <t>45.02.07.01</t>
  </si>
  <si>
    <t>45.02.07.02</t>
  </si>
  <si>
    <t>45.02.08.01</t>
  </si>
  <si>
    <t>45.02.08.02</t>
  </si>
  <si>
    <t>Venituri din contractele incheiate cu directiile de sanatate publica din sume alocate de la bugetul de stat</t>
  </si>
  <si>
    <t>Venituri din taxe administrative, eliberari permise (cod 34.10.50)</t>
  </si>
  <si>
    <t>34.10</t>
  </si>
  <si>
    <t>34.10.50</t>
  </si>
  <si>
    <t>45.02.04.03</t>
  </si>
  <si>
    <t>45.02.07.03</t>
  </si>
  <si>
    <t>45.02.08.03</t>
  </si>
  <si>
    <t>45.02.15.03</t>
  </si>
  <si>
    <t>65.02.11</t>
  </si>
  <si>
    <t>Centre culturale</t>
  </si>
  <si>
    <t xml:space="preserve">Sume defalcate din taxa pe valoarea adăugată pentru finanţarea cheltuielilor descentralizate la nivelul comunelor, oraşelor, municipiilor, sectoarelor si Municipiului Bucureşti </t>
  </si>
  <si>
    <t>Taxe pe servicii specifice  (cod 15.02.01+15.02.50)</t>
  </si>
  <si>
    <t>Taxe pe utilizarea bunurilor, autorizarea utilizarii bunurilor sau pe desfasurarea de activitati   (cod 16.02.02+16.02.03+16.02.50)</t>
  </si>
  <si>
    <t>Impozit pe mijloacele de transport  (cod 16.02.02.01+16.02.02.02)</t>
  </si>
  <si>
    <t>Alte impozite si taxe fiscale   (cod 18.02.50)</t>
  </si>
  <si>
    <t>03.02.18</t>
  </si>
  <si>
    <t>42.02.54</t>
  </si>
  <si>
    <t>Subvenţii pentru finanţarea locuinţelor sociale</t>
  </si>
  <si>
    <t>42.02.55</t>
  </si>
  <si>
    <t>Programul de cooperare elvetiano-roman vizand reducerea disparitatilor economice si sociale in cadrul Uniunii Europene extinse (cod 45.10.19.01+45.10.19.02+45.10.19.04) *)</t>
  </si>
  <si>
    <t>Agricultura, silvicultura, piscicultura si vanatoare (cod 83.10.03+83.10.04+83.10.50)</t>
  </si>
  <si>
    <t xml:space="preserve">BUGETUL INSTITUŢIILOR PUBLICE ŞI ACTIVITĂŢILOR FINANŢATE INTEGRAL </t>
  </si>
  <si>
    <t>65.10.03.02</t>
  </si>
  <si>
    <t>Transferuri din bugetele locale pentru institutiile de asistenta sociala pentru persoanele cu handicap</t>
  </si>
  <si>
    <t>Încasări din rambursarea împrumuturilor pentru înfiinţarea unor instituţii şi servicii publice de interes local sau a unor activităţi finanţate integral din venituri proprii</t>
  </si>
  <si>
    <t>04.02.04</t>
  </si>
  <si>
    <t>11.02.06</t>
  </si>
  <si>
    <t>33.02.27</t>
  </si>
  <si>
    <t>33.02.28</t>
  </si>
  <si>
    <t xml:space="preserve">Învatamânt secundar superior   </t>
  </si>
  <si>
    <t>PREVEDERI ANUALE</t>
  </si>
  <si>
    <t>PREVEDERI TRIMESTRIALE</t>
  </si>
  <si>
    <t xml:space="preserve">TOTAL </t>
  </si>
  <si>
    <t>din care credite bugetare destinate stingerii plăţilor restante</t>
  </si>
  <si>
    <t>Trim I</t>
  </si>
  <si>
    <t>Trim II</t>
  </si>
  <si>
    <t>Trim III</t>
  </si>
  <si>
    <t>Trim IV</t>
  </si>
  <si>
    <t>Unităţi de asistenţă medico-sociale</t>
  </si>
  <si>
    <t>68.02.12</t>
  </si>
  <si>
    <t>Prevenirea excluderii sociale    (cod 68.02.15.01+68.02.15.02)</t>
  </si>
  <si>
    <t>Stimulare întreprinderi mici si mijlocii</t>
  </si>
  <si>
    <t>43.10.19</t>
  </si>
  <si>
    <t>Deficitul secţiunii de dezvoltare</t>
  </si>
  <si>
    <t>99.02.97</t>
  </si>
  <si>
    <t>Taxe şi alte venituri din protecţia mediului</t>
  </si>
  <si>
    <t>33.10.09</t>
  </si>
  <si>
    <t>98.10.96</t>
  </si>
  <si>
    <t>Varsaminte din profitul net al regiilor autonome</t>
  </si>
  <si>
    <t>Subvenţii din bugetele locale pentru finanţarea  cheltuielilor de capital din domeniul sănătăţii</t>
  </si>
  <si>
    <t>43.10.14</t>
  </si>
  <si>
    <t>Subvenţii din bugetul local pentru finanţarea camerelor agricole</t>
  </si>
  <si>
    <t>43.10.15</t>
  </si>
  <si>
    <t>Sume din bugetul de stat către bugetele locale pentru finanţarea investiţiilor în sănătate (cod 43.10.16.01+43.10.16.02+43.10.16.03)</t>
  </si>
  <si>
    <t>65.02.07</t>
  </si>
  <si>
    <t>65.02.05</t>
  </si>
  <si>
    <t>65.02.04</t>
  </si>
  <si>
    <t>66.02</t>
  </si>
  <si>
    <t>66.02.06</t>
  </si>
  <si>
    <t>66.02.50</t>
  </si>
  <si>
    <t>67.02.03</t>
  </si>
  <si>
    <t>67.02.05</t>
  </si>
  <si>
    <t>87.02.01</t>
  </si>
  <si>
    <t>60.02.02</t>
  </si>
  <si>
    <t>Taxe speciale</t>
  </si>
  <si>
    <t>- Fiecare capitol, subcapitol şi paragraf de cheltuieli se detaliază în mod corespunzător, conform clasificaţiei economice.</t>
  </si>
  <si>
    <t>Amenzi, penalitati si confiscari   (cod 35.02.01 la 35.02.03+35.02.50)</t>
  </si>
  <si>
    <t>Servicii religioase</t>
  </si>
  <si>
    <t>Autoritati publice si actiuni externe   (cod 51.02.01)</t>
  </si>
  <si>
    <t>61.10.50</t>
  </si>
  <si>
    <t>Partea a III-a  CHELTUIELI SOCIAL-CULTURALE ( COD 65.10+66.10+67.10+68.10)</t>
  </si>
  <si>
    <t>63.10</t>
  </si>
  <si>
    <t>Invatamant ( cod 65.10.03+65.10.04+65.10.05+65.10.07+65.10.11+65.10.50)</t>
  </si>
  <si>
    <t>65.10</t>
  </si>
  <si>
    <t>51.02</t>
  </si>
  <si>
    <t>Învatamânt prescolar si primar ( COD 65.10.03.01+65.10.03.02)</t>
  </si>
  <si>
    <t>Agricultura ( cod 83.10.03.07+83.10.03.30)</t>
  </si>
  <si>
    <t>C.   VENITURI NEFISCALE ( cod 00.14)</t>
  </si>
  <si>
    <t>Spitale generale</t>
  </si>
  <si>
    <t>Impozit pe profit        (cod 01.02.01)</t>
  </si>
  <si>
    <t>Prefinanţare</t>
  </si>
  <si>
    <t>Impozitul pe terenul din extravilan   *) + Restante din anii anteriori din impozitul pe teren agricol</t>
  </si>
  <si>
    <t>45.02.19</t>
  </si>
  <si>
    <t>45.02.19.01</t>
  </si>
  <si>
    <t>45.02.19.02</t>
  </si>
  <si>
    <t>48.02.01</t>
  </si>
  <si>
    <t>48.02.01.01</t>
  </si>
  <si>
    <t>48.02.01.02</t>
  </si>
  <si>
    <t>48.02.01.03</t>
  </si>
  <si>
    <t>48.02.02</t>
  </si>
  <si>
    <t>48.02.02.01</t>
  </si>
  <si>
    <t>48.02.02.02</t>
  </si>
  <si>
    <t>48.02.02.03</t>
  </si>
  <si>
    <t>48.02.03.01</t>
  </si>
  <si>
    <t>48.02.03.02</t>
  </si>
  <si>
    <t>48.02.03.03</t>
  </si>
  <si>
    <t>48.02.03</t>
  </si>
  <si>
    <t>48.02.11</t>
  </si>
  <si>
    <t>48.02.11.01</t>
  </si>
  <si>
    <t>48.02.11.02</t>
  </si>
  <si>
    <t>48.02.11.03</t>
  </si>
  <si>
    <t>48.02.12</t>
  </si>
  <si>
    <t>48.02.12.01</t>
  </si>
  <si>
    <t>48.02.12.02</t>
  </si>
  <si>
    <t>48.02.12.03</t>
  </si>
  <si>
    <t>48.02.04</t>
  </si>
  <si>
    <t>48.02.04.01</t>
  </si>
  <si>
    <t>48.02.04.02</t>
  </si>
  <si>
    <t>48.02.04.03</t>
  </si>
  <si>
    <t>48.02.05</t>
  </si>
  <si>
    <t>48.02.05.01</t>
  </si>
  <si>
    <t>48.02.05.02</t>
  </si>
  <si>
    <t>48.02.05.03</t>
  </si>
  <si>
    <t>48.10.01</t>
  </si>
  <si>
    <t>48.10.01.01</t>
  </si>
  <si>
    <t>48.10.01.02</t>
  </si>
  <si>
    <t>48.10.01.03</t>
  </si>
  <si>
    <t>48.10.02</t>
  </si>
  <si>
    <t>48.10.02.01</t>
  </si>
  <si>
    <t>48.10.02.02</t>
  </si>
  <si>
    <t>48.10.02.03</t>
  </si>
  <si>
    <t>48.10.03</t>
  </si>
  <si>
    <t>48.10.03.01</t>
  </si>
  <si>
    <t>48.10.03.02</t>
  </si>
  <si>
    <t>48.10.03.03</t>
  </si>
  <si>
    <t>48.10.04</t>
  </si>
  <si>
    <t>48.10.04.01</t>
  </si>
  <si>
    <t>48.10.04.02</t>
  </si>
  <si>
    <t>48.10.04.03</t>
  </si>
  <si>
    <t>48.10.05</t>
  </si>
  <si>
    <t>48.10.05.01</t>
  </si>
  <si>
    <t>48.10.05.02</t>
  </si>
  <si>
    <t>48.10.05.03</t>
  </si>
  <si>
    <t>48.10.11</t>
  </si>
  <si>
    <t>48.10.11.01</t>
  </si>
  <si>
    <t>48.10.11.02</t>
  </si>
  <si>
    <t>48.10.11.03</t>
  </si>
  <si>
    <t>48.10.12</t>
  </si>
  <si>
    <t>48.10.12.01</t>
  </si>
  <si>
    <t>48.10.12.02</t>
  </si>
  <si>
    <t>48.10.12.03</t>
  </si>
  <si>
    <t>48.10</t>
  </si>
  <si>
    <t>42.02.69</t>
  </si>
  <si>
    <t>42.10.70</t>
  </si>
  <si>
    <t>43.02.30</t>
  </si>
  <si>
    <t>Sume primite de la bugetul județului  pentru plata drepturilor de care beneficiază copiii cu cerințe educaționale speciale integrați în învățământul de masă</t>
  </si>
  <si>
    <t>43.02.31</t>
  </si>
  <si>
    <t>43.10.31</t>
  </si>
  <si>
    <t xml:space="preserve">Sume defalcate din taxa pe valoarea adăugată pentru drumuri </t>
  </si>
  <si>
    <t>11.02.05</t>
  </si>
  <si>
    <t>Sume defalcate din TVA  (cod  11.02.01+11.02.02+11.02.05+11.02.06+11.02.09)</t>
  </si>
  <si>
    <t>Donatii si sponsorizari **)</t>
  </si>
  <si>
    <t>Donatii si sponsorizari**)</t>
  </si>
  <si>
    <t>Venituri din vanzarea unor bunuri apartinand domeniului privat al statului sau al unitatilor administrativ-teritoriale**)</t>
  </si>
  <si>
    <t>Subventii de la bugetul de stat catre bugetele locale necesare sustinerii derularii proiectelor finantate din fonduri externe nerambursabile (FEN) postaderare***)</t>
  </si>
  <si>
    <t>***) Se utilizează de beneficiarii FEN ( perioada de programare bugetară a UE 2007-2013) care au depus cereri de rambursare până la 31.12.2015</t>
  </si>
  <si>
    <t>Subvenţii de la bugetul de stat către bugetele locale necesare susţinerii derulării proiectelor finanţate din fonduri externe nerambursabile (FEN) postaderare aferete perioadei de programare 2014-2020****)</t>
  </si>
  <si>
    <t>****) Se utilizează de beneficiarii FEN din perioada de programare bugetară a UE 2014-2020</t>
  </si>
  <si>
    <t>Sume alocate din bugetul AFIR, pentru susținerea proiectelor din PNDR 2014-2020****)</t>
  </si>
  <si>
    <t>Fondul European Agricol de Dezvoltare Rurala (cod 45.02.04.01+45.02.04.02+45.02.04.03+45.02.04.04) *) ^)</t>
  </si>
  <si>
    <t>^) Se completează de către beneficiarii FEN (PNDR 2007-2013) măsura 322 și 125 reevaluat cu finalizare 2017</t>
  </si>
  <si>
    <t>Donaţii şi sponsorizări**)</t>
  </si>
  <si>
    <t>Subventii de la bugetul de stat catre institutii publice finantate partial sau integral din venituri proprii pentru proiecte finantate din FEN postaderare***)</t>
  </si>
  <si>
    <t>Subvenţii de la bugetul de stat către instituţii publice finanţate parţial sau integral din venituri proprii necesare susţinerii derulării proiectelor finanţate din fonduri externe nerambursabile (FEN) postaderare aferete perioadei de programare 2014-2020****)</t>
  </si>
  <si>
    <t>Fondul European Agricol de Dezvoltare Rurala ( cod 45.10.04.01 + 45.10.04.02 +45.10.04.03+45.10.04.04)*) ^)</t>
  </si>
  <si>
    <t>Fondul  European Agricol de Dezvoltare Rurala( cod 45.10.04.01+45.10.04.02+45.10.04.03+45.10.04.04) *) ^)</t>
  </si>
  <si>
    <t>Sume alocate din bugetul AFIR, pentru susținerea proiectelor din PNDR 2014-2020 ****)</t>
  </si>
  <si>
    <t>49.90</t>
  </si>
  <si>
    <t xml:space="preserve">Fondul European de Dezvoltare Regională (FEDR) (cod 48.02.01.01+48.02.01.02+48.02.01.03) </t>
  </si>
  <si>
    <t xml:space="preserve">Fondul Social European (FSE)  (cod 48.02.02.01+48.02.02.02+48.02.02.03) </t>
  </si>
  <si>
    <t xml:space="preserve">Fondul de Coeziune (FC)  (cod 48.02.03.01+48.02.03.02+48.02.03.03) </t>
  </si>
  <si>
    <t xml:space="preserve">Fondul European Agricol de Dezvoltare Rurala  (FEADR)  (cod 48.02.04.01+48.02.04.02+48.02.04.03) </t>
  </si>
  <si>
    <t xml:space="preserve">Fondul European  pentru Pescuit și Afaceri Maritime ( FEPAM) (cod 48.02.05.01+48.02.05.02+48.02.05.03) </t>
  </si>
  <si>
    <t xml:space="preserve">Instrumentul de Asistenţă pentru Preaderare (IPA II) (cod 48.02.11.01+48.02.11.02+48.02.11.03) </t>
  </si>
  <si>
    <t xml:space="preserve">Instrumentul European de Vecinătate (ENI) (cod 48.02.12.01+48.02.12.02+48.02.12.03) </t>
  </si>
  <si>
    <t xml:space="preserve">Fondul European de Dezvoltare Regională (FEDR) (cod 48.10.01.01+48.10.01.02+48.10.01.03) </t>
  </si>
  <si>
    <t xml:space="preserve">Fondul Social European (FSE)  (cod 48.10.02.01+48.10.02.02+48.10.02.03) </t>
  </si>
  <si>
    <t xml:space="preserve">Fondul de Coeziune (FC)  (cod 48.10.03.01+48.10.03.02+48.10.03.03) </t>
  </si>
  <si>
    <t xml:space="preserve">Fondul European Agricol de Dezvoltare Rurala  (FEADR)  (cod 48.10.04.01+48.10.04.02+48.10.04.03) </t>
  </si>
  <si>
    <t xml:space="preserve">Fondul European  pentru Pescuit și Afaceri Maritime ( FEPAM) (cod 48.10.05.01+48.10.05.02+48.10.05.03) </t>
  </si>
  <si>
    <t xml:space="preserve">Instrumentul de Asistenţă pentru Preaderare (IPA II) (cod 48.10.11.01+48.10.11.02+48.10.11.03) </t>
  </si>
  <si>
    <t xml:space="preserve">Instrumentul European de Vecinătate (ENI) (cod 48.10.12.01+48.10.12.02+48.10.12.03) </t>
  </si>
  <si>
    <t>12.02</t>
  </si>
  <si>
    <t>12.02.07</t>
  </si>
  <si>
    <t>A4.  IMPOZITE SI TAXE PE BUNURI SI SERVICII   (cod 11.02+12.02+15.02+16.02)</t>
  </si>
  <si>
    <t>Taxe hoteliere-restante</t>
  </si>
  <si>
    <t>35.02.03.01</t>
  </si>
  <si>
    <t>Incasari din valorificarea bunurilor confiscate, abandonate si alte sume constatate odata cu  confiscarea potrivit legii (cod 35.02.03.01)</t>
  </si>
  <si>
    <t>48.02.15</t>
  </si>
  <si>
    <t>48.02.15.01</t>
  </si>
  <si>
    <t>48.02.15.02</t>
  </si>
  <si>
    <t>Alte programe  comunitare finanțate în perioada 2014-2020 (APC) ( cod 48.02.15.01+48.02.15.02)</t>
  </si>
  <si>
    <t>45.10.01.04</t>
  </si>
  <si>
    <t>Fondul European de Dezvoltare Regionala ( cod  45.10.01.02+45.10.01.04 )*)</t>
  </si>
  <si>
    <t>45.10.02.04</t>
  </si>
  <si>
    <t>Fondul Social European( cod 45.10.02.02+45.10.02.04)*)</t>
  </si>
  <si>
    <t>45.10.03.04</t>
  </si>
  <si>
    <t>Fondul de Coeziune( cod 45.10.03.02+45.10.03.04)*)</t>
  </si>
  <si>
    <t>45.10.05.04</t>
  </si>
  <si>
    <t>Fondul European pentru Pescuit( cod 45.10.05.02+45.10.05.04)*)</t>
  </si>
  <si>
    <t>Fondul European de Dezvoltare Regionala ( cod  45.10.01.02+45.10.01.04 ) *)</t>
  </si>
  <si>
    <t>Fondul Social European( cod 45.10.02.02+45.10.02.04) *)</t>
  </si>
  <si>
    <t>Fondul de Coeziune( cod 45.10.03.02+45.10.03.04) *)</t>
  </si>
  <si>
    <t>Fondul European de Pescuit( cod 45.10.05.02+45.10.05.04) *)</t>
  </si>
  <si>
    <t>45.02.01.04</t>
  </si>
  <si>
    <t>Fondul European de Dezvoltare Regionala (cod 45.02.01.02+45.02.01.04) *)</t>
  </si>
  <si>
    <t>45.02.02.04</t>
  </si>
  <si>
    <t>Fondul Social European (cod 45.02.02.02+45.02.02.04) *)</t>
  </si>
  <si>
    <t>45.02.03.04</t>
  </si>
  <si>
    <t>Fondul de Coeziune (cod 45.02.03.02+45.02.03.04) *)</t>
  </si>
  <si>
    <t>45.02.05.04</t>
  </si>
  <si>
    <t>Fondul European pentru Pescuit (cod 45.02.05.02+45.02.05.04) *)</t>
  </si>
  <si>
    <t>36.02.47</t>
  </si>
  <si>
    <t>Alte venituri pentru finanțarea secțiunii de dezvoltare</t>
  </si>
  <si>
    <t>46.02</t>
  </si>
  <si>
    <t>Alte sume primite din fonduri de la Uniunea Europeană pentru programele operaționale finanțate în cadrul obiectivului convergență</t>
  </si>
  <si>
    <t>46.02.03</t>
  </si>
  <si>
    <t>VENITURILE SECŢIUNII DE DEZVOLTARE (00.02+00.15+00.16+00.17+45.02+46.02+48.02) - TOTAL</t>
  </si>
  <si>
    <t>43.10.33</t>
  </si>
  <si>
    <t>Subvenții din bugetul Fondului național unic de asigurări sociale de sănătate  pentru acoperirea creșterilor salariale</t>
  </si>
  <si>
    <t>43.02.34</t>
  </si>
  <si>
    <t>Sume alocate din bugetul ANCPI pentru finanțarea lucrărilor de înregistrare sistematică din cadrul Programului național de cadastru și carte funciară</t>
  </si>
  <si>
    <t>Împrumuturi de la bugetul local</t>
  </si>
  <si>
    <t>41.10.11</t>
  </si>
  <si>
    <t>Alte operaţiuni financiare ( cod 41.10.06+41.10.11)</t>
  </si>
  <si>
    <t>Contribuții  pentru finanțarea  Programului  "Școală după scoală''</t>
  </si>
  <si>
    <t>33.02.33</t>
  </si>
  <si>
    <t xml:space="preserve"> Școală după  școală</t>
  </si>
  <si>
    <t>65.02.12.01</t>
  </si>
  <si>
    <t xml:space="preserve"> Servicii educaționale  complementare  (cod 65.02.12.01)</t>
  </si>
  <si>
    <t>65.02.12</t>
  </si>
  <si>
    <t>48.10.15</t>
  </si>
  <si>
    <t>48.10.15.01</t>
  </si>
  <si>
    <t>48.10.15.02</t>
  </si>
  <si>
    <t>48.02.19</t>
  </si>
  <si>
    <t>48.02.19.01</t>
  </si>
  <si>
    <t>48.02.19.02</t>
  </si>
  <si>
    <t>48.02.19.03</t>
  </si>
  <si>
    <t>48.10.19</t>
  </si>
  <si>
    <t>48.10.19.01</t>
  </si>
  <si>
    <t>48.10.19.02</t>
  </si>
  <si>
    <t>48.10.19.03</t>
  </si>
  <si>
    <t>Subvenții pentru realizarea activității de colectare, transport, depozitare și neutralizare a deșeurilor de origine animală</t>
  </si>
  <si>
    <t>42.02.73</t>
  </si>
  <si>
    <t>40.02.18</t>
  </si>
  <si>
    <t>Sume din excedentul bugetului local utilizate pentru finanţarea cheltuielilor secţiunii de funcționare**)</t>
  </si>
  <si>
    <t>Încasări din rambursarea împrumuturilor acordate (cod 40.02.06+40.02.07+40.02.10+40.02.11+40.02.13+40.02.14+40.02.16+40.02.18+40.02.50)</t>
  </si>
  <si>
    <t>Încasări din rambursarea împrumuturilor acordate  (cod40.02.06+40.02.07+40.02.10+40.02.11+40.02.18+40.02.50)</t>
  </si>
  <si>
    <t>33.02.13</t>
  </si>
  <si>
    <t>Contribuția de întreținere a persoanelor asistate</t>
  </si>
  <si>
    <t>36.02.01.01</t>
  </si>
  <si>
    <t>Venituri din aplicarea prescriptiei extinctive (cod 36.02.01.01)</t>
  </si>
  <si>
    <t>48.02.32</t>
  </si>
  <si>
    <t>48.02.33</t>
  </si>
  <si>
    <t>48.02.32.01</t>
  </si>
  <si>
    <t>48.02.32.02</t>
  </si>
  <si>
    <t>48.02.33.01</t>
  </si>
  <si>
    <t>48.02.33.02</t>
  </si>
  <si>
    <t>Asistență tehnică aferentă Mecanismelor financiare Spaţiul Economic European și Norvegian 2014-2021(cod 48.02.33.01+48.02.33.02)</t>
  </si>
  <si>
    <t>Fondul pentru relații bilaterale aferent Mecanismelor financiare Spaţiul Economic European și Norvegian 2014-2021(cod 48.02.32.01+48.02.32.02)</t>
  </si>
  <si>
    <t>Sume primite de la UE/alti donatori in contul platilor efectuate si prefinantari aferente cadrului financiar 2014-2020 ( cod 48.02.01 la  cod 48.02.05+48.02.11+48.02.12+48.02.15+48.02.19+48.02.32+48.02.33)</t>
  </si>
  <si>
    <t>48.10.32</t>
  </si>
  <si>
    <t>48.10.32.01</t>
  </si>
  <si>
    <t>48.10.32.02</t>
  </si>
  <si>
    <t>48.10.33</t>
  </si>
  <si>
    <t>48.10.33.01</t>
  </si>
  <si>
    <t>48.10.33.02</t>
  </si>
  <si>
    <t>Fondul pentru relații bilaterale aferent Mecanismelor financiare Spaţiul Economic European și Norvegian 2014-2021(cod 48.10.32.01+48.10.32.02)</t>
  </si>
  <si>
    <t>Asistență tehnică aferentă Mecanismelor financiare Spaţiul Economic European și Norvegian 2014-2021(cod 48.10.33.01+48.10.33.02)</t>
  </si>
  <si>
    <t>48.02.19.04</t>
  </si>
  <si>
    <t>Sume aferente alocărilor temporare de la bugetul de stat pe perioada indisponibilităților fondurilor externe nerambursabile</t>
  </si>
  <si>
    <t xml:space="preserve">Mecanismul  pentru Interconectarea Europei(cod 48.02.19.01+48.02.19.02+48.02.19.03+48.02.19.04) </t>
  </si>
  <si>
    <t>48.10.19.04</t>
  </si>
  <si>
    <t xml:space="preserve">Mecanismul  pentru Interconectarea Europei(cod 48.10.19.01+48.10.19.02+48.10.19.03+48.10.19.04) </t>
  </si>
  <si>
    <t>48.10.16</t>
  </si>
  <si>
    <t>48.10.16.01</t>
  </si>
  <si>
    <t>48.10.16.02</t>
  </si>
  <si>
    <t>48.10.16.03</t>
  </si>
  <si>
    <t>Alte facilitati si instrumente postaderare (AFIP) (cod 48.10.16.01+48.10.16.02+48.10.16.03)</t>
  </si>
  <si>
    <t>Sume primite de la UE/alti donatori in contul platilor efectuate si prefinantari aferente cadrului financiar 2014-2020 ( cod 48.10.01 la  cod 48.10.05+48.10.11+48.10.12+48.10.15+48.10.16+48.10.19+48.10.32+48.10.33)</t>
  </si>
  <si>
    <t>Sume primite in contul platilor efectuate in anul curent</t>
  </si>
  <si>
    <t>Sume primite in contul platilor efectuate in anii anteriori</t>
  </si>
  <si>
    <t>Prefinanțări</t>
  </si>
  <si>
    <t>Sume primite de la UE/alti donatori in contul platilor efectuate si prefinantari aferente cadrului financiar 2014-2020 ( cod 48.10.01 la  cod 48.10.05+48.10.11+48.10.12+48.10.15+ 48.10.16+48.10.19+48.10.32+48.10.33)</t>
  </si>
  <si>
    <t>Diverse venituri (cod 36.02.01+36.02.05+36.02.06+36.02.11+36.02.14+36.02.50)</t>
  </si>
  <si>
    <t>Diverse venituri (cod 36.02.07+36.02.22+36.02.23+36.02.31+36.02.47)</t>
  </si>
  <si>
    <t>Diverse venituri (cod 36.10.04 +36.10.50)</t>
  </si>
  <si>
    <t>Diverse venituri (cod 36.10.04+36.10.50)</t>
  </si>
  <si>
    <t>C2.  VANZARI DE BUNURI SI SERVICII (cod 37.10)</t>
  </si>
  <si>
    <t>47.02</t>
  </si>
  <si>
    <t>47.02.04</t>
  </si>
  <si>
    <t>Sume în curs de distribuire</t>
  </si>
  <si>
    <t>Sume încasate pentru bugetul local în contul unic, în curs de distribuire</t>
  </si>
  <si>
    <t>45.02.19.03</t>
  </si>
  <si>
    <t>Programul de cooperare elvetiano-roman vizand reducerea disparitatilor economice si sociale in cadrul Uniunii Europene extinse (cod 45.02.19.01+45.02.19.02+45.02.19.03+45.02.19.04) *)</t>
  </si>
  <si>
    <t>46.02.04</t>
  </si>
  <si>
    <t>Alte sume primite din fonduri de la Uniunea Europeană pentru programele operaţionale finanţate din cadrul financiar 2014-2020</t>
  </si>
  <si>
    <t>46.10</t>
  </si>
  <si>
    <t>46.10.04</t>
  </si>
  <si>
    <t>TOTAL VENITURI (cod 00.02+00.15+00.16+00.17+45.10+46.10+48.10)</t>
  </si>
  <si>
    <t>VENITURILE SECŢIUNII DE DEZVOLTARE (cod 00.02+ 00.15+00.16+ 00.17+45.10+46.10+48.10) - TOTAL</t>
  </si>
  <si>
    <t>33.02.26</t>
  </si>
  <si>
    <t>Venituri din despăgubiri</t>
  </si>
  <si>
    <t>Venituri din prestari de servicii si alte activitati (cod33.02.08+33.02.10+33.02.12+33.02.13+33.02.24+33.02.26+33.02.27+33.02.28+33.02.33+33.02.50)</t>
  </si>
  <si>
    <t>42.02.77</t>
  </si>
  <si>
    <t>Subvenții primite în cadrul Programului stațiuni balneare</t>
  </si>
  <si>
    <t>Sume alocate din Fondul de Dezvoltare și Investiții</t>
  </si>
  <si>
    <t>41.02.14</t>
  </si>
  <si>
    <t>Alte operaţiuni financiare (cod 41.02.05+41.02.14)</t>
  </si>
  <si>
    <t>Finanţarea unor cheltuieli de capital ale unităţilor de învăţământ preuniversitar</t>
  </si>
  <si>
    <t>42.02.14</t>
  </si>
  <si>
    <t>Sume repartizate din Fondul la dispoziția Consiliului Județean</t>
  </si>
  <si>
    <t>04.02.05</t>
  </si>
  <si>
    <t>Prefinanțare</t>
  </si>
  <si>
    <t>48.10.15.03</t>
  </si>
  <si>
    <t>Alte programe  comunitare finanțate în perioada 2014-2020 (APC) ( cod 48.10.15.01+48.10.15.02+48.10.15.03)</t>
  </si>
  <si>
    <t>43.02.39</t>
  </si>
  <si>
    <t>43.02.39.01</t>
  </si>
  <si>
    <t>43.02.39.02</t>
  </si>
  <si>
    <t>Subvenții acordate în baza contractelor de parteneriat sau asociere, pentru secțiunea de funcționare</t>
  </si>
  <si>
    <t>Subvenții acordate în baza contractelor de parteneriat sau asociere, pentru secțiunea de dezvoltare</t>
  </si>
  <si>
    <t>Subvenții acordate în baza contractelor de parteneriat sau asociere ( cod 43.02.39.01+43.02.39.02)</t>
  </si>
  <si>
    <t>Subvenții acordate în baza contractelor de parteneriat sau asociere ( cod 43.02.39.01)</t>
  </si>
  <si>
    <t>Subvenții acordate în baza contractelor de parteneriat sau asociere ( cod 43.02.39.02)</t>
  </si>
  <si>
    <t>Sume alocate de la bugetul de stat pentru Programul Termoficare</t>
  </si>
  <si>
    <t>42.02.01.01</t>
  </si>
  <si>
    <t>Sume alocate pentru Programul Termoficare din sumele obținute din vânzarea certificatelor de emisii de gaze cu efect de seră</t>
  </si>
  <si>
    <t>42.02.01.02</t>
  </si>
  <si>
    <t>42.02.79</t>
  </si>
  <si>
    <t>Subvenții pentru finanțarea liceelor tehnologice cu profil preponderent agricol, pentru sectiunea de funcționare</t>
  </si>
  <si>
    <t>42.02.79.01</t>
  </si>
  <si>
    <t>Subvenții pentru finanțarea liceelor tehnologice cu profil preponderent agricol, pentru sectiunea de dezvoltare</t>
  </si>
  <si>
    <t>42.02.79.02</t>
  </si>
  <si>
    <t>Subvenții pentru finanțarea liceelor tehnologice cu profil preponderent agricol (cod 42.02.79.01+42.02.79.02)</t>
  </si>
  <si>
    <t>Subvenții pentru finanțarea liceelor tehnologice cu profil preponderent agricol (cod 42.02.79.01)</t>
  </si>
  <si>
    <t>Subvenții pentru finanțarea liceelor tehnologice cu profil preponderent agricol (cod 42.02.79.02)</t>
  </si>
  <si>
    <t>Partea I-a SERVICII PUBLICE GENERALE (cod  54.10+55.10)</t>
  </si>
  <si>
    <t>04.02.06</t>
  </si>
  <si>
    <t>Sume repartizate pentru finanțarea instituțiilor de spectacole și concerte</t>
  </si>
  <si>
    <t>Cote si sume defalcate din impozitul pe venit   (cod 04.02.01+04.02.04+04.02.05+04.02.06)</t>
  </si>
  <si>
    <t>42.02.80</t>
  </si>
  <si>
    <t>Subvenții de la bugetul de stat pentru decontarea cheltuielilor pentru carantina</t>
  </si>
  <si>
    <t>Partea I-a SERVICII PUBLICE GENERALE (cod  54.10)</t>
  </si>
  <si>
    <t>42.02.81</t>
  </si>
  <si>
    <t>Sume alocate pentru indemnizații aferente suspendării temporare a contractului de activitate sportivă</t>
  </si>
  <si>
    <t>42.10.81</t>
  </si>
  <si>
    <t>42.10.82</t>
  </si>
  <si>
    <t>Sume alocate pentru stimulentul de risc</t>
  </si>
  <si>
    <t>Subventii de la bugetul de stat (cod 42.10.11+42.10.43+42.10.81+42.10.82)</t>
  </si>
  <si>
    <t>43.10.40</t>
  </si>
  <si>
    <t>43.02.41</t>
  </si>
  <si>
    <t>Sume alocate pentru cheltuielile cu alocația de hrană și cu îndemnizația de cazare pentru personalul din serviciile sociale publice aflat în izolare preventivă la locul de muncă</t>
  </si>
  <si>
    <t>42.02.82</t>
  </si>
  <si>
    <t xml:space="preserve">Sume defalcate din taxa pe valoarea adăugată pentru finanțarea învățământului particular și a celui confesional </t>
  </si>
  <si>
    <t>Sume aferente Programului de finanțare Fondul de acțiune în domeniul managementului energiei durabile</t>
  </si>
  <si>
    <t>42.02.84</t>
  </si>
  <si>
    <t>Sume alocate din sumele obținute în urma scoaterii la licitație a certificatelor de emisii de gaze cu efect de seră pentru finanțarea proiectelor de investiții</t>
  </si>
  <si>
    <t>43.02.44</t>
  </si>
  <si>
    <t>30.02.05.01</t>
  </si>
  <si>
    <t>Redevențe miniere</t>
  </si>
  <si>
    <t>Subvenții pentru achitarea serviciilor prestate, bunurilor livrate sau lucrărilor executate precum și plata altor cheltuieli eligibile aferente proiectelor finanțate din Fondul de Dezvoltare și Investiții</t>
  </si>
  <si>
    <t>42.02.85</t>
  </si>
  <si>
    <t>Subvenții de la bugetul de stat către locale pentru decontarea serviciilor aferentemăsurilor de prevenire și combatere a atacurilor exemplarelor de urs brun</t>
  </si>
  <si>
    <t>42.02.86</t>
  </si>
  <si>
    <t xml:space="preserve">Subvenții din bugetul împrumuturilor pentru asigurarea prefinanţării şi/sau cofinanţării proiectelor finanţate din F.E.N. de la U.E. şi de la donatori europeni în cadrul programelor interguvernamentale, inclusiv pentru cheltuielile neeligibile asociate proiectelor, conform OUG nr.83/2021 </t>
  </si>
  <si>
    <t>43.10.25</t>
  </si>
  <si>
    <t>Subvenții din bugetul împrumuturilor pentru asigurarea cofinanţării proiectelor finanţate din programele naţionale, inclusiv pentru cheltuielile neeligibile asociate proiectelor, conform OUG nr.83/2021</t>
  </si>
  <si>
    <t>43.10.26</t>
  </si>
  <si>
    <t xml:space="preserve">Subvenții din bugetul împrumuturilor pentru asigurarea finanţării investiţiilor publice locale, conform OUG nr.83/2021 </t>
  </si>
  <si>
    <t>43.10.27</t>
  </si>
  <si>
    <t>Subvenții de la bugetul de stat către bugetele locale pentru Programul național de investiții „Anghel Saligny”</t>
  </si>
  <si>
    <t>42.02.87</t>
  </si>
  <si>
    <t xml:space="preserve">Subventii pentru acordarea ajutorului pentru încălzirea locuinței și a suplimentului pentru energie alocate pentru  consumul de combustibili solizi şi/sau petrolieri </t>
  </si>
  <si>
    <t xml:space="preserve">Alte drepturi pentru dizabilitate și adopție </t>
  </si>
  <si>
    <t>Fonduri europene nerambursabile</t>
  </si>
  <si>
    <t>Sume aferente TVA</t>
  </si>
  <si>
    <t>Fonduri din împrumut rambursabil</t>
  </si>
  <si>
    <t>42.10.88</t>
  </si>
  <si>
    <t>Finantare publica naționala</t>
  </si>
  <si>
    <t>42.10.88.01</t>
  </si>
  <si>
    <t>42.10.88.02</t>
  </si>
  <si>
    <t>42.10.88.03</t>
  </si>
  <si>
    <t xml:space="preserve">42.10.89 </t>
  </si>
  <si>
    <t>42.10.89.01</t>
  </si>
  <si>
    <t>42.10.89.02</t>
  </si>
  <si>
    <t>42.10.89.03</t>
  </si>
  <si>
    <t>Alocări de sume din PNRR aferente componentei împrumuturi ( cod 42.10.89.01 la 42.10.89.03)</t>
  </si>
  <si>
    <t>Alocări de sume din PNRR aferente asistenței financiare nerambursabile   ( cod 42.10.88.01 la 42.10.88.03)</t>
  </si>
  <si>
    <t>42.02.88.01</t>
  </si>
  <si>
    <t>42.02.88.02</t>
  </si>
  <si>
    <t>42.02.88.03</t>
  </si>
  <si>
    <t>42.02.88</t>
  </si>
  <si>
    <t>42.02.89</t>
  </si>
  <si>
    <t>42.02.89.01</t>
  </si>
  <si>
    <t>42.02.89.02</t>
  </si>
  <si>
    <t>42.02.89.03</t>
  </si>
  <si>
    <t>Alocări de sume din PNRR aferente asistenței financiare nerambursabile ( cod 42.02.88 01 la 42.02.88.03)</t>
  </si>
  <si>
    <t>Alocări de sume din PNRR aferente componentei împrumuturi ( cod 42.02.89.01 la 42.02.89.03)</t>
  </si>
  <si>
    <t>46.02.05</t>
  </si>
  <si>
    <t>Alte sume primite din fonduri europene în contul cheltuielilor devenite eligibile aferente PNRR</t>
  </si>
  <si>
    <t>Alte sume primite de la UE ( cod 46.02.03+46.02.04+46.02.05)</t>
  </si>
  <si>
    <t>Subvenții pentru compensarea creșterilor neprevizionate ale prețurilor la combustibili</t>
  </si>
  <si>
    <t>42.02.32</t>
  </si>
  <si>
    <t>Învăţământ antepreșcolar</t>
  </si>
  <si>
    <t>Asigurari si asistenta sociala (cod68.02.04+68.02.05+68.02.06+68.02.10+68.02.12+ 68.02.15+ 68.02.50)</t>
  </si>
  <si>
    <t>Alte sume primite de la UE ( cod 46.10.04+46.10.05)</t>
  </si>
  <si>
    <t>46.10.05</t>
  </si>
  <si>
    <t>65.02.13</t>
  </si>
  <si>
    <t>Invatamant   (cod 65.02.03 la 65.02.05+65.02.07+65.02.11+65.02.12+65.02.13+65.02.50)</t>
  </si>
  <si>
    <t>Invatamant   (cod 65.02.03 la 65.02.05+65.02.07+65.02.11+65.02.13+65.02.50)</t>
  </si>
  <si>
    <t>42.02.90</t>
  </si>
  <si>
    <t>42.02.90.01</t>
  </si>
  <si>
    <t>42.02.90.02</t>
  </si>
  <si>
    <t>42.02.90.03</t>
  </si>
  <si>
    <t>42.02.91</t>
  </si>
  <si>
    <t>42.02.91.01</t>
  </si>
  <si>
    <t>42.02.91.02</t>
  </si>
  <si>
    <t>42.02.91.03</t>
  </si>
  <si>
    <t xml:space="preserve">Sume alocate de către responsabilii de implementare a investiţiilor specifice locale din sume de la bugetul de stat aferente componentei împrumuturi a PNRR (cod 42.02.91.01 la 42.02.91.03) </t>
  </si>
  <si>
    <t xml:space="preserve">Sume alocate de către responsabilii de implementare a investiţiilor specifice locale din sume de la bugetul de stat aferente asistenței financiare nerambursabile a PNRR(cod 42.02.90.01 la 42.02.90.03) </t>
  </si>
  <si>
    <t>42.10.90</t>
  </si>
  <si>
    <t>42.10.90.01</t>
  </si>
  <si>
    <t>42.10.90.02</t>
  </si>
  <si>
    <t>42.10.90.03</t>
  </si>
  <si>
    <t>42.10.91</t>
  </si>
  <si>
    <t>42.10.91.01</t>
  </si>
  <si>
    <t>42.10.91.02</t>
  </si>
  <si>
    <t>42.10.91.03</t>
  </si>
  <si>
    <t>Sume alocate de către responsabilii de implementare a investiţiilor specifice locale din sume de la bugetul de stat aferente componentei împrumuturi a PNRR ( cod 42.10.91.01 la 42.10.91.03)</t>
  </si>
  <si>
    <t>Sume alocate de către responsabilii de implementare a investiţiilor specifice locale din sume de la bugetul de stat aferente asistenței financiare nerambursabile a PNRR( cod 42.10.90.01 la 42.10.90.03)</t>
  </si>
  <si>
    <t>Subventii de la bugetul de stat (cod 42.10.39+42.10.62+42.10.70+42.10.88+42.10.89+42.10.90+42.10.91)</t>
  </si>
  <si>
    <t>68.10.04</t>
  </si>
  <si>
    <t>Asistenta acordata persoanelor in varsta*</t>
  </si>
  <si>
    <t>Asigurari si asistenta sociala ( cod 68.10.04+  68.10.05  + 68.10.12 + 68.10.50)</t>
  </si>
  <si>
    <t>Asigurari si asistenta sociala ( cod  68.10.04+68.10.05  + 68.10.12 + 68.10.50)</t>
  </si>
  <si>
    <t>*) - se utilizeză numai pentru activitate</t>
  </si>
  <si>
    <t>42.02.92</t>
  </si>
  <si>
    <t>Finanțarea nationala</t>
  </si>
  <si>
    <t>Finantare externa nerambursabila</t>
  </si>
  <si>
    <t>42.02.92.01</t>
  </si>
  <si>
    <t>42.02.92.02</t>
  </si>
  <si>
    <t>42.02.92.03</t>
  </si>
  <si>
    <t>Subvenții de la bugetul de stat pentru implementarea proiectelor de infrastructură de transport ( cod 42.02.92.01 la 42.02.92.03)</t>
  </si>
  <si>
    <t>43.02.47</t>
  </si>
  <si>
    <t>Sume aferente investițiilor din Fondul pentru modernizare</t>
  </si>
  <si>
    <t>12.02.18</t>
  </si>
  <si>
    <t>Impozitul suplimentar din vânzarea terenurilor agricole situate în extravilan</t>
  </si>
  <si>
    <t>Alte impozite si taxe generale pe bunuri si servicii   (cod 12.02.07+12.02.18)</t>
  </si>
  <si>
    <t>45.02.58</t>
  </si>
  <si>
    <t>45.02.58.01</t>
  </si>
  <si>
    <t>45.02.58.02</t>
  </si>
  <si>
    <t>45.02.58.03</t>
  </si>
  <si>
    <t>45.02.59</t>
  </si>
  <si>
    <t>45.02.59.01</t>
  </si>
  <si>
    <t>45.02.59.02</t>
  </si>
  <si>
    <t>45.02.59.03</t>
  </si>
  <si>
    <t>45.02.60</t>
  </si>
  <si>
    <t>45.02.60.01</t>
  </si>
  <si>
    <t>45.02.60.02</t>
  </si>
  <si>
    <t>45.02.60.03</t>
  </si>
  <si>
    <t>Fondul pentru azil, migraţie şi integrare 2021-2027 (FAMI) ( Cod 45.02.58.01 la 45.02.58.03)</t>
  </si>
  <si>
    <t>Fondul pentru securitate internă 2021-2027 (FSI)( cod 45.02.59.01 la 45.02.59.03)</t>
  </si>
  <si>
    <t>Instrumentul de sprijin financiar pentru managementul frontierelor şi politica de vize 2021-2027 (IMFV) ( cod 45.02.60.01 la 45.02.60.03)</t>
  </si>
  <si>
    <t>42.02.93</t>
  </si>
  <si>
    <t>42.02.93.01</t>
  </si>
  <si>
    <t>Subvenţii de la bugetul de stat către bugetele locale necesare susţinerii derulării proiectelor finanțate din fondurile europene dedicate Afacerilor interne, pentru perioada de programare 2021 – 2027</t>
  </si>
  <si>
    <t>Subvenţii de la bugetul de stat către bugetele locale necesare susţinerii derulării proiectelor finanţate din FEN postaderare, aferente perioadei de programare 2021-2027</t>
  </si>
  <si>
    <t>42.02.93.03</t>
  </si>
  <si>
    <t>Subvenţii de la bugetul de stat necesare susţinerii derulării proiectelor finanţate din fonduri externe nerambursabile (FEN) postaderare, aferete perioadei de programare 2021-2027 ( cod 42.02.93.01+42.02.93.03)</t>
  </si>
  <si>
    <t>30.02.05.05</t>
  </si>
  <si>
    <t>Redevenţe din exploatarea terenurilor cu destinaţie agricolă</t>
  </si>
  <si>
    <t>Venituri din concesiuni si inchirieri (cod 30.02.05.01+30.02.05.05+ 30.02.05.30)</t>
  </si>
  <si>
    <t>SUBVENTII DE LA ALTE ADMINISTRATII (cod43.10.09+43.10.10+43.10.14+43.10.15+43.10.16+43.10.17+43.10.19+43.10.25 la 43.10.27+43.10.31+43.10.33+ 43.10.40)</t>
  </si>
  <si>
    <t>SUBVENTII DE LA ALTE ADMINISTRATII (cod 43.10.09+43.10.10+43.10.15+43.10.33+43.10.40)</t>
  </si>
  <si>
    <t>SUBVENTII DE LA ALTE ADMINISTRATII (cod 43.10.14+43.10.16+43.10.17+43.10.19+43.10.25 la 43.10.27+43.10.31)</t>
  </si>
  <si>
    <t>Subvenţii pentru sprijinirea construirii de locuinţe</t>
  </si>
  <si>
    <t>VENITURI PROPRII (00.02-11.02-37.02+00.15)</t>
  </si>
  <si>
    <t>VENITURI PROPRII (00.02-11.02-37.02)</t>
  </si>
  <si>
    <t>VENITURII PROPRII (cod 00.02-11.02-37.02+00.15)</t>
  </si>
  <si>
    <r>
      <t xml:space="preserve">Impozit pe profit de la agenţi economici </t>
    </r>
    <r>
      <rPr>
        <vertAlign val="superscript"/>
        <sz val="12"/>
        <rFont val="Times New Roman"/>
        <family val="1"/>
      </rPr>
      <t>1</t>
    </r>
    <r>
      <rPr>
        <sz val="12"/>
        <rFont val="Times New Roman"/>
        <family val="1"/>
      </rPr>
      <t xml:space="preserve">)  </t>
    </r>
  </si>
  <si>
    <r>
      <t xml:space="preserve">Împrumuturi temporare din trezoreria statului </t>
    </r>
    <r>
      <rPr>
        <b/>
        <sz val="12"/>
        <rFont val="Times New Roman"/>
        <family val="1"/>
      </rPr>
      <t>**)</t>
    </r>
  </si>
  <si>
    <r>
      <t xml:space="preserve">Subvenţii pentru </t>
    </r>
    <r>
      <rPr>
        <sz val="12"/>
        <rFont val="Times New Roman"/>
        <family val="1"/>
      </rPr>
      <t>sprijinirea construirii de locuinţe</t>
    </r>
  </si>
  <si>
    <t xml:space="preserve"> 
Programul Termoficare (cod 42.02.01.01+42.02.01.02)
</t>
  </si>
  <si>
    <t>Subventii de la alte administratii   (cod 43.02.31+43.02.39+43.02.44+43.02.47)</t>
  </si>
  <si>
    <t xml:space="preserve">
 Programul Termoficare (cod 42.02.01.01+42.02.01.02)
</t>
  </si>
  <si>
    <t>TOTAL VENITURI(cod 00.02+00.15+00.16+00.17+45.02+ 46.02+48.02)</t>
  </si>
  <si>
    <t>11.02.09</t>
  </si>
  <si>
    <r>
      <t>DEFICIT 1</t>
    </r>
    <r>
      <rPr>
        <vertAlign val="superscript"/>
        <sz val="12"/>
        <rFont val="Times New Roman"/>
        <family val="1"/>
      </rPr>
      <t xml:space="preserve">) </t>
    </r>
    <r>
      <rPr>
        <sz val="12"/>
        <rFont val="Times New Roman"/>
        <family val="1"/>
      </rPr>
      <t xml:space="preserve">        99.02.96 + 99.02.97</t>
    </r>
  </si>
  <si>
    <r>
      <t xml:space="preserve"> DEFICIT 1</t>
    </r>
    <r>
      <rPr>
        <vertAlign val="superscript"/>
        <sz val="12"/>
        <rFont val="Times New Roman"/>
        <family val="1"/>
      </rPr>
      <t xml:space="preserve">) </t>
    </r>
    <r>
      <rPr>
        <sz val="12"/>
        <rFont val="Times New Roman"/>
        <family val="1"/>
      </rPr>
      <t xml:space="preserve">   99.02.97</t>
    </r>
  </si>
  <si>
    <r>
      <t>1)</t>
    </r>
    <r>
      <rPr>
        <sz val="12"/>
        <rFont val="Times New Roman"/>
        <family val="1"/>
      </rPr>
      <t xml:space="preserve"> finantat din excedentul anilor precedenti</t>
    </r>
  </si>
  <si>
    <r>
      <t xml:space="preserve">DEFICIT </t>
    </r>
    <r>
      <rPr>
        <vertAlign val="superscript"/>
        <sz val="12"/>
        <rFont val="Times New Roman"/>
        <family val="1"/>
      </rPr>
      <t xml:space="preserve">1) </t>
    </r>
    <r>
      <rPr>
        <sz val="12"/>
        <rFont val="Times New Roman"/>
        <family val="1"/>
      </rPr>
      <t xml:space="preserve"> 99.10.96 + 99.10.97</t>
    </r>
  </si>
  <si>
    <r>
      <t xml:space="preserve">DEFICIT </t>
    </r>
    <r>
      <rPr>
        <vertAlign val="superscript"/>
        <sz val="12"/>
        <rFont val="Times New Roman"/>
        <family val="1"/>
      </rPr>
      <t xml:space="preserve">1) </t>
    </r>
    <r>
      <rPr>
        <sz val="12"/>
        <rFont val="Times New Roman"/>
        <family val="1"/>
      </rPr>
      <t xml:space="preserve"> 99.10.96 </t>
    </r>
  </si>
  <si>
    <r>
      <t xml:space="preserve">DEFICIT </t>
    </r>
    <r>
      <rPr>
        <vertAlign val="superscript"/>
        <sz val="12"/>
        <rFont val="Times New Roman"/>
        <family val="1"/>
      </rPr>
      <t xml:space="preserve">1) </t>
    </r>
    <r>
      <rPr>
        <sz val="12"/>
        <rFont val="Times New Roman"/>
        <family val="1"/>
      </rPr>
      <t xml:space="preserve"> ( 99.10.97)</t>
    </r>
  </si>
  <si>
    <t>Asigurari si asistenta sociala (cod 68.02.04+68.02.05+68.02.06+68.02.10+68.02.12+ 68.02.15+ 68.02.50)</t>
  </si>
  <si>
    <t>Transferuri cu caracter general intre diferite nivele ale administratiei cod 56.02.06+56.02.07+56.02.09)</t>
  </si>
  <si>
    <t>Invatamant   (cod 65.02.03 la 65.02.05+65.02.07+65.02.11+65.02.12+65.02.13
+65.02.50)</t>
  </si>
  <si>
    <t>Locuinte, servicii si dezvoltare publica   (cod 70.02.03+70.02.05 la 70.02.07
+70.02.50)</t>
  </si>
  <si>
    <t>C2.  VANZARI DE BUNURI SI SERVICII (cod 33.10+34.10+35.10
+36.10+37.10)</t>
  </si>
  <si>
    <t>Sume primite de la UE/alti donatori in contul platilor efectuate si prefinantari  (cod 45.10.01 la 45.10.05 +45.10.07+45.10.08+45.10.15+45.10.16+45.10.17+45.10.18+
45.10.19+ 45.10.20+45.10.21)</t>
  </si>
  <si>
    <t>Sume primite de la UE/alti donatori in contul platilor efectuate si prefinantari  (cod 45.10.01 la 45.10.05 +45.10.07+45.10.08+45.10.15+45.10.16+45.10.17+
45.10.18+45.10.19+ 45.10.20+45.10.21)</t>
  </si>
  <si>
    <t>Subventii de la bugetul de stat (cod 42.10.11+42.10.39+42.10.43+42.10.62+42.10.70+42.10.81+42.10.82+42.10.88+
42.10.89+42.10.90+42.10.91)</t>
  </si>
  <si>
    <t xml:space="preserve">Venituri din prestari de servicii si alte activitati (cod 33.10.05+33.10.08+33.10.09+33.10.13+33.10.14+33.10.16+33.10.17+33.10.19+
33.10.20+33.10.21+33.10.30 la 33.10.32+33.10.50) </t>
  </si>
  <si>
    <t>Unitatea administrativ-teritorială: Consiliul Local al Sectorului 6 al Municipiului București</t>
  </si>
  <si>
    <t>TOTAL CHELTUIELI - SECTIUNEA DE FUNCTIONARE 
(cod 50.10+59.10+63.10+70.10+74.10+79.10)</t>
  </si>
  <si>
    <t>TOTAL CHELTUIELI - SECTIUNEA DE DEZVOLTARE 
(cod 50.10+59.10+63.10+70.10+74.10+79.10)</t>
  </si>
  <si>
    <t>Servicii culturale ( cod 67.10.03.03 la cod 67.10.03.07+67.10.03.09 
la cod 67.10.03.11+67.10.03.14+67.10.03.15+67.10.03.30 )</t>
  </si>
  <si>
    <t>Subventii de la bugetul de stat (cod42.02.01+42.02.05+42.02.10+42.02.12 la 42.02.16+ 42.02.18+42.02.20 +42.02.21+42.02.28+42.02.29+42.02.32+42.02.34 + 42.02.35+42.02.40 la 42.02.42+ 42.02.45+42.02.51+42.02.52+42.02.54+42.02.55+42.02.62+42.02.65 la 42.02.67+42.02.69+42.02.73
+42.02.77+42.02.79+42.02.80+42.02.81+42.02.82+42.02.84 la 42.02.86+42.02.87+42.02.88+42.02.89
+42.02.90+42.02.91+42.02.92+42.02.93)</t>
  </si>
  <si>
    <t>Asistenţă tehnică pentru mecanismele financiare SEE (cod 45.02.20.01+45.02.20.02+45.02.20.03+
45.02.20.04) *)</t>
  </si>
  <si>
    <t>Subventii de la bugetul de stat (cod 42.02.01+42.02.05+42.02.10+42.02.12 la 42.02.16+ 42.02.18+42.02.20+42.02.29+42.02.40+42.02.51+42.02.52+42.02.55+42.02.62+42.02.65+42.02.67+
42.02.69+42.02.77+42.02.79+42.02.84+42.02.85+42.02.87+42.02.88+42.02.89+42.02.90+
42.02.91+42.02.92+42.02.93)</t>
  </si>
  <si>
    <t>Subventii de la alte administratii   (cod 43.02.01+43.02.04+43.02.07+43.02.08+43.02.20+43.02.21
+43.02.23+43.02.24+43.02.30+43.02.34+43.02.39+43.02.41)</t>
  </si>
  <si>
    <t>Subventii de la bugetul de stat (cod 42.02.21+42.02.28+42.02.32+42.02.34 + 42.02.35 +42.02.41 + 42.02.42 + 42.02.45+42.02.51+42.02.54+42.02.66+42.02.73+42.02.79+42.02.80+42.02.81+
42.02.82+42.02.86)</t>
  </si>
  <si>
    <t>Venituri din prestari de servicii si alte activitati  (cod 33.02.08 + 33.02.10 + 33.02.12 +33.02.13+ 33.02.24 +33.02.26+33.02.27+33.02.28+33.02.33+33.02.50)</t>
  </si>
  <si>
    <t>Subventii de la alte administratii   (cod43.02.01+43.02.04+ 43.02.07+43.02.08+43.02.20+43.02.21+
43.02.23+43.02.24+43.02.30 + 43.02.31+43.02.34+43.02.39+43.02.41+43.02.44+43.02.47)</t>
  </si>
  <si>
    <t>Diverse venituri (cod 36.02.01+36.02.05+36.02.06+36.02.07+36.02.11+36.02.14+36.02.22+36.02.23+
36.02.31+36.02.47+36.02.50)</t>
  </si>
  <si>
    <t>CHELTUIELILE SECŢIUNII DE FUNCŢIONARE
 (cod 50.02 + 59.02 + 63.02 + 70.02 + 74.02 + 79.02)</t>
  </si>
  <si>
    <t>CHELTUIELILE SECŢIUNII DE DEZVOLTARE 
(cod 50.02 + 59.02 + 63.02 + 70.02 +74.02+ 79.02)</t>
  </si>
  <si>
    <t>Crese</t>
  </si>
  <si>
    <t>68.02.11</t>
  </si>
  <si>
    <t>Asigurari si asistenta sociala  (cod 68.02.04+68.02.05+68.02.06+68.02.10+68.02.12+ 68.02.15+68.02.50)</t>
  </si>
  <si>
    <t>Instrumentul European de Vecinatate si Parteneriat (cod 45.02.08.01+45.02.08.02+45.02.08.03
+45.02.08.04)*)</t>
  </si>
  <si>
    <t>Programe comunitare finantate in perioada 2007-2013  (cod 45.02.15.01+45.02.15.02+45.02.15.03
+45.02.15.04) *)</t>
  </si>
  <si>
    <t xml:space="preserve">Fondul European  pentru Pescuit și Afaceri Maritime ( FEPAM) (cod 48.02.05.01+48.02.05.02
+48.02.05.03) </t>
  </si>
  <si>
    <t>TOTAL CHELTUIELI - SECTIUNEA DE FUNCTIONARE + SECTIUNEA DE DEZVOLTARE
 ( cod 50.10+59.10+63.10+70.10+74.10+79.10)</t>
  </si>
  <si>
    <t>Cod
 indicator</t>
  </si>
  <si>
    <t>Cod 
indicator</t>
  </si>
  <si>
    <t>Asistenţă tehnică pentru mecanismele financiare SEE (cod 45.02.20.01+45.02.20.02+45.02.20.03
+45.02.20.04) *)</t>
  </si>
  <si>
    <t>Fondul naţional pentru relaţii bilaterale aferent mecanismelor financiare SEE  (cod 45.02.21.01+45.02.21.02
+45.02.21.03+45.02.21.04) *)</t>
  </si>
  <si>
    <t>Partea a III-a  CHELTUIELI SOCIAL-CULTURALE ( cod 65.10+66.10+67.10+68.10)</t>
  </si>
  <si>
    <t>Învatamânt prescolar si primar (cod 65.10.03.01+65.10.03.02)</t>
  </si>
  <si>
    <t>Învatamânt  nedefinibil prin nivel ( cod 65.10.07.04)</t>
  </si>
  <si>
    <t>Locuinte, servicii si dezvoltare publica ( cod 70.10.03+70.10.04
+70.10.50)</t>
  </si>
  <si>
    <t>ANEXA I</t>
  </si>
  <si>
    <t>ANEXA II</t>
  </si>
  <si>
    <t>ANEXA III</t>
  </si>
  <si>
    <t>ANEXA IV</t>
  </si>
  <si>
    <t xml:space="preserve">DEFICIT* </t>
  </si>
  <si>
    <t>Alte cheltuieli in domeniul prevenirii excluderii sociale</t>
  </si>
  <si>
    <t>Creşe</t>
  </si>
  <si>
    <t>Centre pentru conservarea si promovarea culturii traditionale</t>
  </si>
  <si>
    <t>x</t>
  </si>
  <si>
    <t>* Deficitul va fi acoperit din sursa de finanţare "Sume aferente creditelor interne"</t>
  </si>
  <si>
    <t>99.07</t>
  </si>
  <si>
    <t xml:space="preserve"> </t>
  </si>
  <si>
    <t>96.07</t>
  </si>
  <si>
    <t>VII. REZERVE, EXCEDENT / DEFICIT (99.07)</t>
  </si>
  <si>
    <t>87.07.50</t>
  </si>
  <si>
    <t>87.07.05</t>
  </si>
  <si>
    <t>87.07.04</t>
  </si>
  <si>
    <t>Alte actiuni economice   (cod 87.07.04 +87.07.05+87.07.50)</t>
  </si>
  <si>
    <t>84.07.50</t>
  </si>
  <si>
    <t>84.07.06.02</t>
  </si>
  <si>
    <t>84.07.06</t>
  </si>
  <si>
    <t>Transport aerian (cod 84.07.06.02)</t>
  </si>
  <si>
    <t>84.07.03.03</t>
  </si>
  <si>
    <t>84.07.03.02</t>
  </si>
  <si>
    <t>84.07.03.01</t>
  </si>
  <si>
    <t>84.07.03</t>
  </si>
  <si>
    <t>Transport rutier (cod 84.07.03.01 la 84.07.03.03)</t>
  </si>
  <si>
    <t>84.07</t>
  </si>
  <si>
    <t>Transporturi (cod 84.07.03+ 84.07.06+84.07.50 )</t>
  </si>
  <si>
    <t>83.07.03.30</t>
  </si>
  <si>
    <t>83.07.03.07</t>
  </si>
  <si>
    <t>83.07.03.03</t>
  </si>
  <si>
    <t>83.07.03</t>
  </si>
  <si>
    <t>Agricultura   (cod 83.07.03.03+83.07.03.07+83.07.03.30)</t>
  </si>
  <si>
    <t>Agricultura, silvicultura, piscicultura si vanatoare  (cod 83.07.03)</t>
  </si>
  <si>
    <t>81.07.50</t>
  </si>
  <si>
    <t>81.07.07</t>
  </si>
  <si>
    <t>81.07.06</t>
  </si>
  <si>
    <t>Energie termică</t>
  </si>
  <si>
    <t>81.07</t>
  </si>
  <si>
    <t>Combustibil şi energie (cod 81.07.06+81.07.07+81.07.50 )</t>
  </si>
  <si>
    <t>80.07.01.30</t>
  </si>
  <si>
    <t>80.07.01.10</t>
  </si>
  <si>
    <t>Programe de dezvoltare regională și socială</t>
  </si>
  <si>
    <t>80.07.01.06</t>
  </si>
  <si>
    <t>80.07.01</t>
  </si>
  <si>
    <t>Actiuni generale economice si comerciale ( cod 80.07.01.06+80.07.01.10 +80.07.01.30)</t>
  </si>
  <si>
    <t>80.07</t>
  </si>
  <si>
    <t>Actiuni generale economice, comerciale si de munca (cod 80.07.01 )</t>
  </si>
  <si>
    <t>Partea V-a ACTIUNI ECONOMICE(80.07+81.07+83.07++84.07+87.07)</t>
  </si>
  <si>
    <t>74.07.50</t>
  </si>
  <si>
    <t>74.07.06</t>
  </si>
  <si>
    <t>74.07.05.02</t>
  </si>
  <si>
    <t>74.07.05.01</t>
  </si>
  <si>
    <t>74.07.05</t>
  </si>
  <si>
    <t>Salubritate si gestiunea deseurilor (cod 74.07.05.01+74.07.05.02)</t>
  </si>
  <si>
    <t>74.07.03</t>
  </si>
  <si>
    <t>74.07</t>
  </si>
  <si>
    <t>Protectia mediului (cod 74.07.03+74.07.05+74.07.06+74.07.50)</t>
  </si>
  <si>
    <t>70.07.50</t>
  </si>
  <si>
    <t>70.07.07</t>
  </si>
  <si>
    <t>70.07.06</t>
  </si>
  <si>
    <t>70.07.05.02</t>
  </si>
  <si>
    <t>70.07.05.01</t>
  </si>
  <si>
    <t>70.07.05</t>
  </si>
  <si>
    <t>Alimentare cu apa si amenajari hidrotehnice (cod 70.07.05.01+70.07.05.02)</t>
  </si>
  <si>
    <t>70.07.03.30</t>
  </si>
  <si>
    <t>70.07.03.01</t>
  </si>
  <si>
    <t>70.07.03</t>
  </si>
  <si>
    <t>Locuinte ( cod 70.07.03.01+70.07.03.30)</t>
  </si>
  <si>
    <t>70.07</t>
  </si>
  <si>
    <t>Locuinte, servicii si dezvoltare publica  (cod 70.07.03+70.07.05 la 70.07.07+70.07.50)</t>
  </si>
  <si>
    <t>Partea IV-a SERVICII SI DEZVOLTARE PUBLICA, LOCUINTE, MEDIU si APE (cod 70.07+74.07)</t>
  </si>
  <si>
    <t>68.07.50.50</t>
  </si>
  <si>
    <t>68.07.50</t>
  </si>
  <si>
    <t>Alte cheltuieli in domeniul asigurarilor si asistentei  sociale( cod 68.07.50.50)</t>
  </si>
  <si>
    <t>68.07.15.50</t>
  </si>
  <si>
    <t>68.07.15.02</t>
  </si>
  <si>
    <t>68.07.15</t>
  </si>
  <si>
    <t>Prevenirea excluderii sociale (cod 68.07.15.02+68.07.15.50)</t>
  </si>
  <si>
    <t>68.07.12</t>
  </si>
  <si>
    <t>68.07.11</t>
  </si>
  <si>
    <t>68.07.06</t>
  </si>
  <si>
    <t>68.07.04</t>
  </si>
  <si>
    <t>68.07</t>
  </si>
  <si>
    <t>Asigurari si asistenta sociala (cod 68.07.04+68.07.06+68.07.11+68.07.12+68.07.15+68.07.50)</t>
  </si>
  <si>
    <t>67.07.50</t>
  </si>
  <si>
    <t>67.07.05.03</t>
  </si>
  <si>
    <t>67.07.05.02</t>
  </si>
  <si>
    <t>67.07.05.01</t>
  </si>
  <si>
    <t>67.07.05</t>
  </si>
  <si>
    <t>Servicii recreative si sportive   (cod 67.07.05.01+67.07.05.02+67.07.05.03 )</t>
  </si>
  <si>
    <t>67.07.03.30</t>
  </si>
  <si>
    <t>67.07.03.12</t>
  </si>
  <si>
    <t>67.07.03.08</t>
  </si>
  <si>
    <t>67.07.03.07</t>
  </si>
  <si>
    <t>67.07.03.06</t>
  </si>
  <si>
    <t>67.07.03.05</t>
  </si>
  <si>
    <t>67.07.03.04</t>
  </si>
  <si>
    <t>67.07.03.03</t>
  </si>
  <si>
    <t>67.07.03.02</t>
  </si>
  <si>
    <t>67.07.03</t>
  </si>
  <si>
    <t>Servicii culturale  (cod 67.07.03.02 la cod 67.07.03.08+67.07.03.12+67.07.03.30)</t>
  </si>
  <si>
    <t>67.07</t>
  </si>
  <si>
    <t>Cultura, recreere si religie (cod 67.07.03+67.07.05+67.07.50)</t>
  </si>
  <si>
    <t>66.07.50.50</t>
  </si>
  <si>
    <t>66.07.50</t>
  </si>
  <si>
    <t>Alte cheltuieli in domeniul sanatatii (cod 66.07.50.50)</t>
  </si>
  <si>
    <t>66.07.08</t>
  </si>
  <si>
    <t>66.07.06.03</t>
  </si>
  <si>
    <t>66.07.06.01</t>
  </si>
  <si>
    <t>66.07.06</t>
  </si>
  <si>
    <t>Servicii medicale in unitati sanitare cu paturi (cod 66.07.06.01+66.07.06.03)</t>
  </si>
  <si>
    <t>66.07</t>
  </si>
  <si>
    <t>Sanatate (66.07.06+66.07.08+66.07.50)</t>
  </si>
  <si>
    <t>65.07.50</t>
  </si>
  <si>
    <t>65.07.11.30</t>
  </si>
  <si>
    <t>65.07.11.03</t>
  </si>
  <si>
    <t>65.07.11</t>
  </si>
  <si>
    <t>Servicii auxiliare pentru educatie   (cod 65.07.11.03+65.07.11.30)</t>
  </si>
  <si>
    <t>65.07.07.04</t>
  </si>
  <si>
    <t>65.07.07</t>
  </si>
  <si>
    <t>Învatamânt  nedefinibil prin nivel (cod 65.07.07.04)</t>
  </si>
  <si>
    <t>65.07.05</t>
  </si>
  <si>
    <t>Învatamant postliceal</t>
  </si>
  <si>
    <t>65.07.04.03</t>
  </si>
  <si>
    <t>65.07.04.02</t>
  </si>
  <si>
    <t>65.07.04.01</t>
  </si>
  <si>
    <t>65.07.04</t>
  </si>
  <si>
    <t>Învatamânt secundar (cod 65.07.04.01+65.07.04.02+65.07.04.03)</t>
  </si>
  <si>
    <t>65.07.03.02</t>
  </si>
  <si>
    <t>65.07.03.01</t>
  </si>
  <si>
    <t>65.07.03</t>
  </si>
  <si>
    <t>Învatamânt prescolar si primar (cod 65.07.03.01+65.07.03.02)</t>
  </si>
  <si>
    <t>65.07</t>
  </si>
  <si>
    <t>Invatamant (cod 65.07.03 la cod 65.07.05+65.07.07+65.07.11+65.07.50)</t>
  </si>
  <si>
    <t>63.07</t>
  </si>
  <si>
    <t>Partea a III-a CHELTUIELI SOCIAL-CULTURALE(cod 65.07+66.07+67.07+68.07)</t>
  </si>
  <si>
    <t>61.07.50</t>
  </si>
  <si>
    <t>61.07.05</t>
  </si>
  <si>
    <t>61.07.03.04</t>
  </si>
  <si>
    <t>61.07.03</t>
  </si>
  <si>
    <t>Ordine publica    (cod 61.07.03.04)</t>
  </si>
  <si>
    <t>Ordine publica si siguranta nationala   (cod 61.07.03+61.07.05+61.07.50)</t>
  </si>
  <si>
    <t>60.07.02</t>
  </si>
  <si>
    <t>Aparare    (cod 60.07.02)</t>
  </si>
  <si>
    <t>Partea a II-a APARARE, ORDINE PUBLICA SI SIGURANTA NATIONALA    (cod 60.07+61.07)</t>
  </si>
  <si>
    <t>54.07.50</t>
  </si>
  <si>
    <t>54.07.10</t>
  </si>
  <si>
    <t>54.07</t>
  </si>
  <si>
    <t>Alte servicii publice generale  (cod 54.07.10+ 54.07.50)</t>
  </si>
  <si>
    <t>51.07.01.03</t>
  </si>
  <si>
    <t>51.07.01</t>
  </si>
  <si>
    <t>Autorităţi executive si legislative (cod 51.07.01.03)</t>
  </si>
  <si>
    <t>51.07</t>
  </si>
  <si>
    <t>Autoritati publice si actiuni externe (cod 51.07.01)</t>
  </si>
  <si>
    <t>Partea I-a SERVICII PUBLICE GENERALE(cod51.07+54.07)</t>
  </si>
  <si>
    <t>TOTAL CHELTUIELI -SECTIUNIEA DE DEZVOLTARE
 (cod 50.07+59.07++63.07+70.07+74.07+79.07)</t>
  </si>
  <si>
    <t>Actiuni generale economice si comerciale ( cod 80.07.01.06+80.07.01.10+80.07.01.30 )</t>
  </si>
  <si>
    <t>TOTAL CHELTUIELI -SECTIUNEA DE FUNCȚIONARE
 (cod 50.07+59.07++63.07+70.07+74.07+79.07)</t>
  </si>
  <si>
    <t>TOTAL CHELTUIELI  (cod 50.07+59.07++63.07+70.07+74.07+79.07)</t>
  </si>
  <si>
    <t>41.07.02.03</t>
  </si>
  <si>
    <t xml:space="preserve">Sume aferente împrumuturilor contractate conform OUG nr.83/2021 pentru finanțarea cheltuielilor aflate în sarcina altor entități decât unitățile/subdiviziunile administrativ-teritoriale </t>
  </si>
  <si>
    <t>41.07.02.02</t>
  </si>
  <si>
    <t xml:space="preserve">Sume aferente împrumuturilor contractate conform OUG nr.83/2021 pentru finanțarea cheltuielilor aflate în sarcina unităților/subdiviziunilor administrativ-teritoriale </t>
  </si>
  <si>
    <t>41.07.02.01</t>
  </si>
  <si>
    <t>Sume aferente creditelor interne</t>
  </si>
  <si>
    <t>41.07.02</t>
  </si>
  <si>
    <t>Sume aferente creditelor interne  (cod 41.07.02.01 la 41.07.02.03)</t>
  </si>
  <si>
    <t>41.07</t>
  </si>
  <si>
    <t>Alte operaţiuni financiare ( cod 41.07.02)</t>
  </si>
  <si>
    <t>III. OPERAŢIUNI FINANCIARE   (cod 41.07)</t>
  </si>
  <si>
    <t>SURSĂ DE FINANŢARE -SECȚIUNEA DE DEZVOLTARE</t>
  </si>
  <si>
    <t>41.07.02.16</t>
  </si>
  <si>
    <t>Sume aferente creditelor interne pentru finanțarea unor cheltuieli curente</t>
  </si>
  <si>
    <t>41.07.02.04</t>
  </si>
  <si>
    <t>Sume aferente refinanțării creditelor interne</t>
  </si>
  <si>
    <t>Sume aferente creditelor interne  (cod 41.07.02.04 +41.07.02.16)</t>
  </si>
  <si>
    <t>SURSĂ DE FINANŢARE -SECȚIUNEA DE FUNCȚIONARE</t>
  </si>
  <si>
    <t>Sume aferente creditelor interne  (cod 41.07.02.01 la 41.07.02.04+41.07.02.16 )</t>
  </si>
  <si>
    <t>SURSĂ DE FINANŢARE-TOTAL</t>
  </si>
  <si>
    <t xml:space="preserve">BUGETUL  CREDITELOR  INTERNE  </t>
  </si>
  <si>
    <t>ANEXA V</t>
  </si>
  <si>
    <t>ANEXA VI</t>
  </si>
  <si>
    <t>* Deficitul va fi acoperit din sursa de finanţare "Sume aferente creditelor externe"</t>
  </si>
  <si>
    <t>99.06</t>
  </si>
  <si>
    <t>96.06</t>
  </si>
  <si>
    <t>PARTEA a- VII-a REZERVE, EXCEDENT / DEFICIT (cod 99.06)</t>
  </si>
  <si>
    <t>84.06.50</t>
  </si>
  <si>
    <t>84.06.06.02</t>
  </si>
  <si>
    <t>84.06.06</t>
  </si>
  <si>
    <t>Transport aerian (cod 84.06.06.02)</t>
  </si>
  <si>
    <t>84.06.03.03</t>
  </si>
  <si>
    <t>84.06.03.02</t>
  </si>
  <si>
    <t>84.06.03.01</t>
  </si>
  <si>
    <t>84.06.03</t>
  </si>
  <si>
    <t>Transport rutier (cod 84.06.03.01 la cod 84.06.03.03)</t>
  </si>
  <si>
    <t>84.06</t>
  </si>
  <si>
    <t>Transporturi (cod 84.06.03+84.06.06+84.06.50)</t>
  </si>
  <si>
    <t>83.06.03.30</t>
  </si>
  <si>
    <t>83.06.03.07</t>
  </si>
  <si>
    <t>83.06.03.03</t>
  </si>
  <si>
    <t>83.06.03</t>
  </si>
  <si>
    <t>Agricultura   (cod 83.06.03.03+83.06.03.07+83.06.03.30)</t>
  </si>
  <si>
    <t>Agricultura, silvicultura, piscicultura si vanatoare  (cod 83.06.03)</t>
  </si>
  <si>
    <t>81.06.50</t>
  </si>
  <si>
    <t>Alte cheltuieli privind combustibilii si energia</t>
  </si>
  <si>
    <t>81.06.06</t>
  </si>
  <si>
    <t>81.06</t>
  </si>
  <si>
    <t>Combustibili si energie (cod 81.06.06+81.06.50)</t>
  </si>
  <si>
    <t>80.06.01.10</t>
  </si>
  <si>
    <t>Programe de dezvoltare regională şi socială</t>
  </si>
  <si>
    <t>80.06.01.06</t>
  </si>
  <si>
    <t>80.06.01</t>
  </si>
  <si>
    <t>Actiuni generale economice si comerciale (cod 80.06.01.06+80.06.01.10)</t>
  </si>
  <si>
    <t>80.06</t>
  </si>
  <si>
    <t>Actiuni generale economice si comerciale (cod 80.06.01)</t>
  </si>
  <si>
    <t>79.06</t>
  </si>
  <si>
    <t>Partea a V-a ACTIUNI ECONOMICE( cod 80.06+81.06+83.06+84.06)</t>
  </si>
  <si>
    <t>74.06.06</t>
  </si>
  <si>
    <t>74.06.05.02</t>
  </si>
  <si>
    <t>74.06.05.01</t>
  </si>
  <si>
    <t>74.06.05</t>
  </si>
  <si>
    <t>Salubritate si gestiunea deseurilor (cod 74.06.05.01+74.06.05.02)</t>
  </si>
  <si>
    <t>74.06.03</t>
  </si>
  <si>
    <t>74.06</t>
  </si>
  <si>
    <t>Protectia mediului (cod 74.06.03+74.06.05+74.06.06)</t>
  </si>
  <si>
    <t>70.06.50</t>
  </si>
  <si>
    <t>70.06.07</t>
  </si>
  <si>
    <t>70.06.06</t>
  </si>
  <si>
    <t>70.06.05.02</t>
  </si>
  <si>
    <t>70.06.05.01</t>
  </si>
  <si>
    <t>70.06.05</t>
  </si>
  <si>
    <t>Alimentare cu apa si amenajari hidrotehnice (cod 70.06.05.01+70.06.05.02)</t>
  </si>
  <si>
    <t>70.06.03.30</t>
  </si>
  <si>
    <t>70.06.03.01</t>
  </si>
  <si>
    <t>70.06.03</t>
  </si>
  <si>
    <t>Locuinte (cod 70.06.03.01+70.06.03.30)</t>
  </si>
  <si>
    <t>70.06</t>
  </si>
  <si>
    <t>Locuinte, servicii si dezvoltare publica (cod 70.06.03+70.06.05+70.06.06+70.06.07+70.06.50)</t>
  </si>
  <si>
    <t>Partea a IV-a SERVICII SI DEZVOLTARE PUBLICA, LOCUINTE, MEDIU SI APE( cod 70.06+74.06))</t>
  </si>
  <si>
    <t>68.06.15.50</t>
  </si>
  <si>
    <t>68.06.15.02</t>
  </si>
  <si>
    <t>68.06.15</t>
  </si>
  <si>
    <t>Prevenirea excluderii sociale (cod 68.06.15.02+68.06.15.50)</t>
  </si>
  <si>
    <t>68.06.12</t>
  </si>
  <si>
    <t>68.06.11</t>
  </si>
  <si>
    <t>68.06.06</t>
  </si>
  <si>
    <t>68.06.04</t>
  </si>
  <si>
    <t>68.06</t>
  </si>
  <si>
    <t>Asigurari si asistenta sociala (cod 68.06.04+68.06.06+68.06.11+68.06.12+68.06.15)</t>
  </si>
  <si>
    <t>67.06.50</t>
  </si>
  <si>
    <t>67.06.05.03</t>
  </si>
  <si>
    <t>67.06.05.02</t>
  </si>
  <si>
    <t>67.06.05.01</t>
  </si>
  <si>
    <t>67.06.05</t>
  </si>
  <si>
    <t>Servicii recreative si sportive   (cod 67.06.05.01+ 67.06.05.02+67.06.05.03)</t>
  </si>
  <si>
    <t>67.06.03.30</t>
  </si>
  <si>
    <t>67.06.03.12</t>
  </si>
  <si>
    <t>67.06.03.08</t>
  </si>
  <si>
    <t>67.06.03.07</t>
  </si>
  <si>
    <t>67.06.03.06</t>
  </si>
  <si>
    <t>67.06.03.05</t>
  </si>
  <si>
    <t>67.06.03.04</t>
  </si>
  <si>
    <t>67.06.03.03</t>
  </si>
  <si>
    <t>67.06.03.02</t>
  </si>
  <si>
    <t>67.06.03</t>
  </si>
  <si>
    <t>Servicii culturale     (cod 67.06.03.02 la cod 67.06.03.08+67.06.03.12+67.06.03.30)</t>
  </si>
  <si>
    <t>67.06</t>
  </si>
  <si>
    <t>Cultura, recreere si religie (cod 67.06.03+67.06.05+67.06.50)</t>
  </si>
  <si>
    <t>66.06.50.50</t>
  </si>
  <si>
    <t>66.06.50</t>
  </si>
  <si>
    <t>Alte cheltuieli in domeniul sanatatii (cod 66.06.50.50)</t>
  </si>
  <si>
    <t>66.06.08</t>
  </si>
  <si>
    <t>66.06.06.03</t>
  </si>
  <si>
    <t>66.06.06.01</t>
  </si>
  <si>
    <t>66.06.06</t>
  </si>
  <si>
    <t>Servicii medicale in unitati sanitare cu paturi (cod 66.06.06.01+ 66.06.06.03)</t>
  </si>
  <si>
    <t>66.06</t>
  </si>
  <si>
    <t>Sanatate (cod 66.06.06+66.06.08+66.06.50)</t>
  </si>
  <si>
    <t>65.06.50</t>
  </si>
  <si>
    <t>65.06.11.30</t>
  </si>
  <si>
    <t>65.06.11.03</t>
  </si>
  <si>
    <t>65.06.11</t>
  </si>
  <si>
    <t>Servicii auxiliare pentru educatie   (cod 65.06.11.03+65.06.11.30)</t>
  </si>
  <si>
    <t>65.06.07.04</t>
  </si>
  <si>
    <t>65.06.07</t>
  </si>
  <si>
    <t>Învatamânt  nedefinibil prin nivel (cod 65.06.07.04)</t>
  </si>
  <si>
    <t>65.06.05</t>
  </si>
  <si>
    <t>65.06.04.03</t>
  </si>
  <si>
    <t>65.06.04.02</t>
  </si>
  <si>
    <t>65.06.04.01</t>
  </si>
  <si>
    <t>65.06.04</t>
  </si>
  <si>
    <t>Învatamânt secundar (cod 65.06.04.01 la cod 65.06.04.03)</t>
  </si>
  <si>
    <t>65.06.03.02</t>
  </si>
  <si>
    <t>65.06.03.01</t>
  </si>
  <si>
    <t>65.06.03</t>
  </si>
  <si>
    <t>Învatamânt prescolar si primar (cod 65.06.03.01+65.06.03.02)</t>
  </si>
  <si>
    <t>65.06</t>
  </si>
  <si>
    <t>Invatamant (cod 65.06.03+65.06.04+65.06.05+65.06.07+65.06.11+65.06.50)</t>
  </si>
  <si>
    <t>63.06</t>
  </si>
  <si>
    <t>Partea a III-a CHELTUIELI SOCIAL-CULTURALE (cod 65.06+66.06+67.06+68.06)</t>
  </si>
  <si>
    <t>61.06.50</t>
  </si>
  <si>
    <t>61.06.05</t>
  </si>
  <si>
    <t>Protectia civila si protectia contra incendiilor(protectia civila nonmilitara)</t>
  </si>
  <si>
    <t>61.06.03.04</t>
  </si>
  <si>
    <t>61.06.03</t>
  </si>
  <si>
    <t>Ordine publica    (cod 61.06.03.04)</t>
  </si>
  <si>
    <t>61.06</t>
  </si>
  <si>
    <t>Ordine publica si siguranta nationala(cod 61.06.03+ 61.06.05+61.06.50)</t>
  </si>
  <si>
    <t>60.06.02</t>
  </si>
  <si>
    <t>60.06</t>
  </si>
  <si>
    <t>Aparare(cod 60.06.02)</t>
  </si>
  <si>
    <t>59.06</t>
  </si>
  <si>
    <t>Partea a II-a APARARE, ORDINE PUBLICA, SI SIGURANTA NATIONALA(cod 60.06+61.06)</t>
  </si>
  <si>
    <t>54.06.50</t>
  </si>
  <si>
    <t>54.06.10</t>
  </si>
  <si>
    <t>54.06</t>
  </si>
  <si>
    <t>Alte servicii publice generale  (cod 54.06.10+ 54.06.50)</t>
  </si>
  <si>
    <t>51.06.01.03</t>
  </si>
  <si>
    <t>51.06.01</t>
  </si>
  <si>
    <t>Autorităţi executive si legislative (cod 51.06.01.03)</t>
  </si>
  <si>
    <t>51.06</t>
  </si>
  <si>
    <t>Autoritati publice si actiuni externe (cod 51.06.01)</t>
  </si>
  <si>
    <t>50.06</t>
  </si>
  <si>
    <t>Partea I-a SERVICII PUBLICE GENERALE(cod51.06+54.06)</t>
  </si>
  <si>
    <t>TOTAL CHELTUIELI - SECTIUNEA DE DEZVOLTARE
 (cod 50.06+59.06+63.06+70.06+74.06+79.06)</t>
  </si>
  <si>
    <t>Partea I-a SERVICII PUBLICE GENERALE ( cod 51.06+54.06)</t>
  </si>
  <si>
    <t>TOTAL CHELTUIELI - SECTIUNEA DE FUNCȚIONARE 
(cod 50.06+59.06+63.06+70.06+74.06+79.06)</t>
  </si>
  <si>
    <t>TOTAL CHELTUIELI   (cod 50.06+59.06+63.06+70.06+74.06+79.06)</t>
  </si>
  <si>
    <t>41.06.03.01</t>
  </si>
  <si>
    <t>Sume aferente creditelor externe</t>
  </si>
  <si>
    <t>41.06.03</t>
  </si>
  <si>
    <t>Sume aferente creditelor externe (cod41.06.03.01)</t>
  </si>
  <si>
    <t>41.06</t>
  </si>
  <si>
    <t>Alte operaţiuni financiare ( cod 41.06.03)</t>
  </si>
  <si>
    <t>III. OPERAŢIUNI FINANCIARE   (cod 41.06)</t>
  </si>
  <si>
    <t>SURSĂ DE FINANŢARE- SECȚIUNEA DE DEZVOLTARE</t>
  </si>
  <si>
    <t>41.06.03.02</t>
  </si>
  <si>
    <t>Sume aferente refinanțării creditelor externe</t>
  </si>
  <si>
    <t>Sume aferente creditelor externe (cod 41.06.03.02)</t>
  </si>
  <si>
    <t>SURSĂ DE FINANŢARE- SECȚIUNEA DE FUNCȚIONARE</t>
  </si>
  <si>
    <t>Sume aferente creditelor externe (cod41.06.03.01+41.06.03.02)</t>
  </si>
  <si>
    <t>SURSĂ DE FINANŢARE- TOTAL</t>
  </si>
  <si>
    <t xml:space="preserve">BUGETUL  CREDITELOR  EXTERNE  </t>
  </si>
  <si>
    <t xml:space="preserve"> PE ANUL  2024  ŞI  ESTIMĂRI  PENTRU ANII 2025-2027</t>
  </si>
  <si>
    <t>Buget 2024</t>
  </si>
  <si>
    <t xml:space="preserve"> PE CAPITOLE, SUBCAPITOLE ŞI PARAGRAFE PE ANUL  2024 ŞI  ESTIMĂRI  PENTRU ANII 2025-2027</t>
  </si>
  <si>
    <t>PE ANUL 2024 ŞI  ESTIMĂRI  PENTRU ANII 2025-2027</t>
  </si>
  <si>
    <t>SAU PARŢIAL DIN VENITURI PROPRII, PE ANUL 2024 ŞI  ESTIMĂRI  PENTRU ANII 2025-2027 - VENITURI</t>
  </si>
  <si>
    <t>SAU PARŢIAL DIN VENITURI PROPRII, PE ANUL 2024 ŞI  ESTIMĂRI  PENTRU ANII 2025-2027 - CHELTUIELI</t>
  </si>
  <si>
    <t>67.02.03.14</t>
  </si>
  <si>
    <t>45.02.48</t>
  </si>
  <si>
    <t>45.02.48.01</t>
  </si>
  <si>
    <t>45.02.48.02</t>
  </si>
  <si>
    <t>45.02.48.03</t>
  </si>
  <si>
    <t>Fondul European de Dezvoltare Regională (FEDR), aferent cadrului financiar 2021-2027   
  (cod 45.02.48.01 la 45.02.48.03)</t>
  </si>
  <si>
    <t>Sume primite de la UE/alti donatori in contul platilor efectuate si prefinantari (cod 45.02.01 la 45.02.05 +45.02.07+45.02.08+45.02.15 la 45.02.21+45.02.48+45.02.58+45.02.59+45.02.60)</t>
  </si>
  <si>
    <t>45.02.72</t>
  </si>
  <si>
    <t>45.02.72.01</t>
  </si>
  <si>
    <t>45.02.72.02</t>
  </si>
  <si>
    <t>Sume primite de la UE/alti donatori in contul platilor efectuate si prefinantari (cod 45.02.01 la 45.02.05 +45.02.07+45.02.08+45.02.15 la 45.02.21+45.02.48+45.02.58+45.02.59+45.02.60+45.02.72)</t>
  </si>
  <si>
    <t>Alte programe  comunitare finanțate în perioada 2021-2027 ( cod 45.02.72.01+45.02.72.02)</t>
  </si>
  <si>
    <t>Subvenții de la bugetul de stat către locale pentru decontarea serviciilor aferente măsurilor de prevenire și combatere a atacurilor exemplarelor de urs brun</t>
  </si>
</sst>
</file>

<file path=xl/styles.xml><?xml version="1.0" encoding="utf-8"?>
<styleSheet xmlns="http://schemas.openxmlformats.org/spreadsheetml/2006/main">
  <numFmts count="7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_-* #,##0\ _l_e_i_-;\-* #,##0\ _l_e_i_-;_-* &quot;-&quot;\ _l_e_i_-;_-@_-"/>
    <numFmt numFmtId="165" formatCode="_-* #,##0.00\ _l_e_i_-;\-* #,##0.00\ _l_e_i_-;_-* &quot;-&quot;??\ _l_e_i_-;_-@_-"/>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_-* #,##0\ _L_E_I_-;\-* #,##0\ _L_E_I_-;_-* &quot;-&quot;\ _L_E_I_-;_-@_-"/>
    <numFmt numFmtId="181" formatCode="_-* #,##0.00\ _L_E_I_-;\-* #,##0.00\ _L_E_I_-;_-* &quot;-&quot;??\ _L_E_I_-;_-@_-"/>
    <numFmt numFmtId="182" formatCode="#,##0.0\ "/>
    <numFmt numFmtId="183" formatCode="00000"/>
    <numFmt numFmtId="184" formatCode="#,##0\ \ \ \ \ \ \ "/>
    <numFmt numFmtId="185" formatCode="&quot;$&quot;#,##0;\-&quot;$&quot;#,##0"/>
    <numFmt numFmtId="186" formatCode="&quot;$&quot;#,##0;[Red]\-&quot;$&quot;#,##0"/>
    <numFmt numFmtId="187" formatCode="&quot;$&quot;#,##0.00;\-&quot;$&quot;#,##0.00"/>
    <numFmt numFmtId="188" formatCode="&quot;$&quot;#,##0.00;[Red]\-&quot;$&quot;#,##0.00"/>
    <numFmt numFmtId="189" formatCode="_-&quot;$&quot;* #,##0_-;\-&quot;$&quot;* #,##0_-;_-&quot;$&quot;* &quot;-&quot;_-;_-@_-"/>
    <numFmt numFmtId="190" formatCode="_-&quot;$&quot;* #,##0.00_-;\-&quot;$&quot;* #,##0.00_-;_-&quot;$&quot;* &quot;-&quot;??_-;_-@_-"/>
    <numFmt numFmtId="191" formatCode="#,##0\ &quot;DM&quot;;\-#,##0\ &quot;DM&quot;"/>
    <numFmt numFmtId="192" formatCode="#,##0\ &quot;DM&quot;;[Red]\-#,##0\ &quot;DM&quot;"/>
    <numFmt numFmtId="193" formatCode="#,##0.00\ &quot;DM&quot;;\-#,##0.00\ &quot;DM&quot;"/>
    <numFmt numFmtId="194" formatCode="#,##0.00\ &quot;DM&quot;;[Red]\-#,##0.00\ &quot;DM&quot;"/>
    <numFmt numFmtId="195" formatCode="_-* #,##0\ &quot;DM&quot;_-;\-* #,##0\ &quot;DM&quot;_-;_-* &quot;-&quot;\ &quot;DM&quot;_-;_-@_-"/>
    <numFmt numFmtId="196" formatCode="_-* #,##0\ _D_M_-;\-* #,##0\ _D_M_-;_-* &quot;-&quot;\ _D_M_-;_-@_-"/>
    <numFmt numFmtId="197" formatCode="_-* #,##0.00\ &quot;DM&quot;_-;\-* #,##0.00\ &quot;DM&quot;_-;_-* &quot;-&quot;??\ &quot;DM&quot;_-;_-@_-"/>
    <numFmt numFmtId="198" formatCode="_-* #,##0.00\ _D_M_-;\-* #,##0.00\ _D_M_-;_-* &quot;-&quot;??\ _D_M_-;_-@_-"/>
    <numFmt numFmtId="199" formatCode="#,##0.0_);\(#,##0.0\)"/>
    <numFmt numFmtId="200" formatCode="#,##0.0"/>
    <numFmt numFmtId="201" formatCode="0.0"/>
    <numFmt numFmtId="202" formatCode="#,##0.000_);\(#,##0.000\)"/>
    <numFmt numFmtId="203" formatCode="_-* #,##0.0\ _D_M_-;\-* #,##0.0\ _D_M_-;_-* &quot;-&quot;??\ _D_M_-;_-@_-"/>
    <numFmt numFmtId="204" formatCode="_-* #,##0\ _D_M_-;\-* #,##0\ _D_M_-;_-* &quot;-&quot;??\ _D_M_-;_-@_-"/>
    <numFmt numFmtId="205" formatCode="_-* #,##0.000\ _D_M_-;\-* #,##0.000\ _D_M_-;_-* &quot;-&quot;??\ _D_M_-;_-@_-"/>
    <numFmt numFmtId="206" formatCode="_-* #,##0.0000\ _D_M_-;\-* #,##0.0000\ _D_M_-;_-* &quot;-&quot;??\ _D_M_-;_-@_-"/>
    <numFmt numFmtId="207" formatCode="_-* #,##0.00000\ _D_M_-;\-* #,##0.00000\ _D_M_-;_-* &quot;-&quot;??\ _D_M_-;_-@_-"/>
    <numFmt numFmtId="208" formatCode="0.000"/>
    <numFmt numFmtId="209" formatCode="0.0000"/>
    <numFmt numFmtId="210" formatCode="0.00000"/>
    <numFmt numFmtId="211" formatCode="0.0000000"/>
    <numFmt numFmtId="212" formatCode="0.000000"/>
    <numFmt numFmtId="213" formatCode="0.00000000"/>
    <numFmt numFmtId="214" formatCode="m/d/yy\ h:mm\ AM/PM"/>
    <numFmt numFmtId="215" formatCode="&quot;Da&quot;;&quot;Da&quot;;&quot;Nu&quot;"/>
    <numFmt numFmtId="216" formatCode="&quot;Adevărat&quot;;&quot;Adevărat&quot;;&quot;Fals&quot;"/>
    <numFmt numFmtId="217" formatCode="&quot;Activat&quot;;&quot;Activat&quot;;&quot;Dezactivat&quot;"/>
    <numFmt numFmtId="218" formatCode="[$-418]d\ mmmm\ yyyy"/>
    <numFmt numFmtId="219" formatCode="&quot;Yes&quot;;&quot;Yes&quot;;&quot;No&quot;"/>
    <numFmt numFmtId="220" formatCode="&quot;True&quot;;&quot;True&quot;;&quot;False&quot;"/>
    <numFmt numFmtId="221" formatCode="&quot;On&quot;;&quot;On&quot;;&quot;Off&quot;"/>
    <numFmt numFmtId="222" formatCode="[$€-2]\ #,##0.00_);[Red]\([$€-2]\ #,##0.00\)"/>
    <numFmt numFmtId="223" formatCode="dd\ mmm"/>
    <numFmt numFmtId="224" formatCode="_(* #,##0.00_);_(* \(#,##0.00\);_(* \-??_);_(@_)"/>
    <numFmt numFmtId="225" formatCode="dd/mm/yy;@"/>
    <numFmt numFmtId="226" formatCode="[$-418]d\ mmmm\ yyyy\,\ dddd"/>
  </numFmts>
  <fonts count="51">
    <font>
      <sz val="10"/>
      <name val="Arial"/>
      <family val="0"/>
    </font>
    <font>
      <u val="single"/>
      <sz val="10"/>
      <color indexed="12"/>
      <name val="Arial"/>
      <family val="2"/>
    </font>
    <font>
      <u val="single"/>
      <sz val="10"/>
      <color indexed="36"/>
      <name val="Arial"/>
      <family val="2"/>
    </font>
    <font>
      <sz val="10"/>
      <name val="Tahoma"/>
      <family val="2"/>
    </font>
    <font>
      <sz val="8"/>
      <name val="Arial"/>
      <family val="2"/>
    </font>
    <font>
      <sz val="10"/>
      <name val="Arial-T&amp;M"/>
      <family val="0"/>
    </font>
    <font>
      <sz val="12"/>
      <name val="Times New Roman"/>
      <family val="1"/>
    </font>
    <font>
      <b/>
      <sz val="12"/>
      <name val="Times New Roman"/>
      <family val="1"/>
    </font>
    <font>
      <vertAlign val="superscript"/>
      <sz val="12"/>
      <name val="Times New Roman"/>
      <family val="1"/>
    </font>
    <font>
      <u val="single"/>
      <sz val="12"/>
      <name val="Times New Roman"/>
      <family val="1"/>
    </font>
    <font>
      <b/>
      <strike/>
      <sz val="12"/>
      <name val="Times New Roman"/>
      <family val="1"/>
    </font>
    <font>
      <strike/>
      <sz val="12"/>
      <name val="Times New Roman"/>
      <family val="1"/>
    </font>
    <font>
      <sz val="12"/>
      <color indexed="8"/>
      <name val="Times New Roman"/>
      <family val="1"/>
    </font>
    <font>
      <i/>
      <sz val="12"/>
      <name val="Times New Roman"/>
      <family val="1"/>
    </font>
    <font>
      <b/>
      <i/>
      <sz val="12"/>
      <name val="Times New Roman"/>
      <family val="1"/>
    </font>
    <font>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s>
  <borders count="1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color indexed="8"/>
      </left>
      <right style="hair">
        <color indexed="8"/>
      </right>
      <top style="hair">
        <color indexed="8"/>
      </top>
      <bottom style="hair">
        <color indexed="8"/>
      </bottom>
    </border>
    <border>
      <left style="medium"/>
      <right>
        <color indexed="63"/>
      </right>
      <top style="hair">
        <color indexed="8"/>
      </top>
      <bottom style="hair">
        <color indexed="8"/>
      </bottom>
    </border>
    <border>
      <left style="hair">
        <color indexed="8"/>
      </left>
      <right style="hair">
        <color indexed="8"/>
      </right>
      <top style="hair">
        <color indexed="8"/>
      </top>
      <bottom>
        <color indexed="63"/>
      </bottom>
    </border>
    <border>
      <left style="medium"/>
      <right style="hair"/>
      <top style="hair"/>
      <bottom style="hair"/>
    </border>
    <border>
      <left style="hair"/>
      <right style="hair"/>
      <top style="hair"/>
      <bottom style="hair"/>
    </border>
    <border>
      <left style="medium"/>
      <right style="hair"/>
      <top>
        <color indexed="63"/>
      </top>
      <bottom>
        <color indexed="63"/>
      </bottom>
    </border>
    <border>
      <left style="hair"/>
      <right>
        <color indexed="63"/>
      </right>
      <top>
        <color indexed="63"/>
      </top>
      <bottom>
        <color indexed="63"/>
      </bottom>
    </border>
    <border>
      <left style="medium"/>
      <right style="hair">
        <color indexed="8"/>
      </right>
      <top style="hair">
        <color indexed="8"/>
      </top>
      <bottom style="hair">
        <color indexed="8"/>
      </bottom>
    </border>
    <border>
      <left style="hair">
        <color indexed="8"/>
      </left>
      <right style="medium"/>
      <top style="hair">
        <color indexed="8"/>
      </top>
      <bottom style="hair">
        <color indexed="8"/>
      </bottom>
    </border>
    <border>
      <left style="hair"/>
      <right style="hair"/>
      <top style="hair"/>
      <bottom style="hair">
        <color indexed="8"/>
      </bottom>
    </border>
    <border>
      <left>
        <color indexed="63"/>
      </left>
      <right style="medium"/>
      <top style="hair">
        <color indexed="8"/>
      </top>
      <bottom style="hair">
        <color indexed="8"/>
      </bottom>
    </border>
    <border>
      <left>
        <color indexed="63"/>
      </left>
      <right style="medium">
        <color indexed="8"/>
      </right>
      <top style="hair">
        <color indexed="8"/>
      </top>
      <bottom style="hair">
        <color indexed="8"/>
      </bottom>
    </border>
    <border>
      <left>
        <color indexed="63"/>
      </left>
      <right style="medium"/>
      <top style="hair">
        <color indexed="8"/>
      </top>
      <bottom style="hair"/>
    </border>
    <border>
      <left style="hair">
        <color indexed="8"/>
      </left>
      <right style="hair">
        <color indexed="8"/>
      </right>
      <top>
        <color indexed="63"/>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color indexed="63"/>
      </top>
      <bottom>
        <color indexed="63"/>
      </bottom>
    </border>
    <border>
      <left style="hair"/>
      <right style="medium"/>
      <top style="hair"/>
      <bottom style="hair"/>
    </border>
    <border>
      <left>
        <color indexed="63"/>
      </left>
      <right style="hair">
        <color indexed="8"/>
      </right>
      <top style="hair">
        <color indexed="8"/>
      </top>
      <bottom style="hair">
        <color indexed="8"/>
      </bottom>
    </border>
    <border>
      <left style="hair"/>
      <right>
        <color indexed="63"/>
      </right>
      <top style="hair"/>
      <bottom style="hair"/>
    </border>
    <border>
      <left>
        <color indexed="63"/>
      </left>
      <right style="hair"/>
      <top style="hair"/>
      <bottom style="hair"/>
    </border>
    <border>
      <left>
        <color indexed="63"/>
      </left>
      <right>
        <color indexed="63"/>
      </right>
      <top style="hair">
        <color indexed="8"/>
      </top>
      <bottom style="hair">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hair"/>
      <top style="medium"/>
      <bottom>
        <color indexed="63"/>
      </bottom>
    </border>
    <border>
      <left style="hair"/>
      <right style="hair"/>
      <top style="medium"/>
      <bottom>
        <color indexed="63"/>
      </bottom>
    </border>
    <border>
      <left style="hair"/>
      <right style="hair"/>
      <top style="medium"/>
      <bottom style="hair"/>
    </border>
    <border>
      <left style="hair"/>
      <right style="medium"/>
      <top style="medium"/>
      <bottom style="hair"/>
    </border>
    <border>
      <left style="medium"/>
      <right>
        <color indexed="63"/>
      </right>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hair"/>
      <top>
        <color indexed="63"/>
      </top>
      <bottom style="medium"/>
    </border>
    <border>
      <left style="hair"/>
      <right style="hair"/>
      <top>
        <color indexed="63"/>
      </top>
      <bottom style="medium"/>
    </border>
    <border>
      <left style="hair"/>
      <right style="hair"/>
      <top style="hair"/>
      <bottom style="medium"/>
    </border>
    <border>
      <left style="hair"/>
      <right style="medium"/>
      <top style="hair"/>
      <bottom style="medium"/>
    </border>
    <border>
      <left style="medium"/>
      <right style="hair">
        <color indexed="8"/>
      </right>
      <top style="medium"/>
      <bottom style="thin"/>
    </border>
    <border>
      <left style="thin">
        <color indexed="8"/>
      </left>
      <right style="hair">
        <color indexed="8"/>
      </right>
      <top style="medium"/>
      <bottom style="thin"/>
    </border>
    <border>
      <left style="hair">
        <color indexed="8"/>
      </left>
      <right style="hair">
        <color indexed="8"/>
      </right>
      <top style="medium"/>
      <bottom style="thin"/>
    </border>
    <border>
      <left style="hair">
        <color indexed="8"/>
      </left>
      <right style="medium"/>
      <top style="medium"/>
      <bottom style="thin"/>
    </border>
    <border>
      <left style="medium"/>
      <right style="hair">
        <color indexed="8"/>
      </right>
      <top>
        <color indexed="63"/>
      </top>
      <bottom>
        <color indexed="63"/>
      </bottom>
    </border>
    <border>
      <left style="hair">
        <color indexed="8"/>
      </left>
      <right style="medium"/>
      <top>
        <color indexed="63"/>
      </top>
      <bottom style="hair">
        <color indexed="8"/>
      </bottom>
    </border>
    <border>
      <left style="medium"/>
      <right>
        <color indexed="63"/>
      </right>
      <top style="hair"/>
      <bottom style="hair"/>
    </border>
    <border>
      <left style="hair"/>
      <right style="medium"/>
      <top style="hair">
        <color indexed="8"/>
      </top>
      <bottom style="hair"/>
    </border>
    <border>
      <left style="hair"/>
      <right style="medium"/>
      <top>
        <color indexed="63"/>
      </top>
      <bottom style="hair">
        <color indexed="8"/>
      </bottom>
    </border>
    <border>
      <left>
        <color indexed="63"/>
      </left>
      <right style="medium"/>
      <top>
        <color indexed="63"/>
      </top>
      <bottom style="hair">
        <color indexed="8"/>
      </bottom>
    </border>
    <border>
      <left style="hair"/>
      <right style="medium"/>
      <top style="hair">
        <color indexed="8"/>
      </top>
      <bottom>
        <color indexed="63"/>
      </bottom>
    </border>
    <border>
      <left style="hair"/>
      <right style="medium"/>
      <top style="hair">
        <color indexed="8"/>
      </top>
      <bottom style="hair">
        <color indexed="8"/>
      </bottom>
    </border>
    <border>
      <left>
        <color indexed="63"/>
      </left>
      <right style="medium"/>
      <top style="hair">
        <color indexed="8"/>
      </top>
      <bottom>
        <color indexed="63"/>
      </bottom>
    </border>
    <border>
      <left>
        <color indexed="63"/>
      </left>
      <right style="medium"/>
      <top>
        <color indexed="63"/>
      </top>
      <bottom>
        <color indexed="63"/>
      </bottom>
    </border>
    <border>
      <left>
        <color indexed="63"/>
      </left>
      <right style="medium"/>
      <top style="hair"/>
      <bottom style="hair"/>
    </border>
    <border>
      <left style="medium"/>
      <right style="hair"/>
      <top style="hair"/>
      <bottom style="hair">
        <color indexed="8"/>
      </bottom>
    </border>
    <border>
      <left style="medium"/>
      <right style="hair">
        <color indexed="8"/>
      </right>
      <top style="thin">
        <color indexed="8"/>
      </top>
      <bottom style="thin"/>
    </border>
    <border>
      <left style="thin">
        <color indexed="8"/>
      </left>
      <right style="hair">
        <color indexed="8"/>
      </right>
      <top style="thin">
        <color indexed="8"/>
      </top>
      <bottom style="thin"/>
    </border>
    <border>
      <left style="hair">
        <color indexed="8"/>
      </left>
      <right style="hair">
        <color indexed="8"/>
      </right>
      <top style="thin">
        <color indexed="8"/>
      </top>
      <bottom style="thin"/>
    </border>
    <border>
      <left style="hair">
        <color indexed="8"/>
      </left>
      <right style="medium"/>
      <top style="thin">
        <color indexed="8"/>
      </top>
      <bottom style="thin"/>
    </border>
    <border>
      <left style="medium"/>
      <right style="hair">
        <color indexed="8"/>
      </right>
      <top>
        <color indexed="63"/>
      </top>
      <bottom style="hair">
        <color indexed="8"/>
      </bottom>
    </border>
    <border>
      <left style="medium"/>
      <right style="hair"/>
      <top style="hair">
        <color indexed="8"/>
      </top>
      <bottom style="hair"/>
    </border>
    <border>
      <left style="hair"/>
      <right style="hair"/>
      <top style="hair">
        <color indexed="8"/>
      </top>
      <bottom style="hair"/>
    </border>
    <border>
      <left style="hair">
        <color indexed="8"/>
      </left>
      <right style="medium">
        <color indexed="8"/>
      </right>
      <top style="hair">
        <color indexed="8"/>
      </top>
      <bottom style="hair">
        <color indexed="8"/>
      </bottom>
    </border>
    <border>
      <left style="medium"/>
      <right>
        <color indexed="63"/>
      </right>
      <top>
        <color indexed="63"/>
      </top>
      <bottom style="hair">
        <color indexed="8"/>
      </bottom>
    </border>
    <border>
      <left>
        <color indexed="63"/>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color indexed="63"/>
      </right>
      <top>
        <color indexed="63"/>
      </top>
      <bottom style="hair">
        <color indexed="8"/>
      </bottom>
    </border>
    <border>
      <left style="hair"/>
      <right style="medium">
        <color indexed="8"/>
      </right>
      <top style="hair"/>
      <bottom style="hair"/>
    </border>
    <border>
      <left>
        <color indexed="63"/>
      </left>
      <right style="medium"/>
      <top style="hair"/>
      <bottom style="hair">
        <color indexed="8"/>
      </bottom>
    </border>
    <border>
      <left style="hair"/>
      <right style="medium"/>
      <top style="hair"/>
      <bottom>
        <color indexed="63"/>
      </bottom>
    </border>
    <border>
      <left style="hair"/>
      <right style="medium"/>
      <top>
        <color indexed="63"/>
      </top>
      <bottom>
        <color indexed="63"/>
      </bottom>
    </border>
    <border>
      <left>
        <color indexed="63"/>
      </left>
      <right style="medium"/>
      <top style="hair"/>
      <bottom>
        <color indexed="63"/>
      </bottom>
    </border>
    <border>
      <left style="medium"/>
      <right style="hair">
        <color indexed="8"/>
      </right>
      <top style="hair">
        <color indexed="8"/>
      </top>
      <bottom style="medium"/>
    </border>
    <border>
      <left style="hair">
        <color indexed="8"/>
      </left>
      <right style="hair">
        <color indexed="8"/>
      </right>
      <top style="hair">
        <color indexed="8"/>
      </top>
      <bottom style="medium"/>
    </border>
    <border>
      <left style="hair">
        <color indexed="8"/>
      </left>
      <right>
        <color indexed="63"/>
      </right>
      <top style="hair">
        <color indexed="8"/>
      </top>
      <bottom style="medium"/>
    </border>
    <border>
      <left style="hair">
        <color indexed="8"/>
      </left>
      <right style="medium"/>
      <top style="hair">
        <color indexed="8"/>
      </top>
      <bottom style="medium"/>
    </border>
    <border>
      <left>
        <color indexed="63"/>
      </left>
      <right>
        <color indexed="63"/>
      </right>
      <top>
        <color indexed="63"/>
      </top>
      <bottom style="thin"/>
    </border>
    <border>
      <left style="hair"/>
      <right>
        <color indexed="63"/>
      </right>
      <top>
        <color indexed="63"/>
      </top>
      <bottom style="medium"/>
    </border>
    <border>
      <left style="medium">
        <color indexed="8"/>
      </left>
      <right style="hair">
        <color indexed="8"/>
      </right>
      <top style="medium"/>
      <bottom style="thin">
        <color indexed="8"/>
      </bottom>
    </border>
    <border>
      <left style="thin">
        <color indexed="8"/>
      </left>
      <right style="hair">
        <color indexed="8"/>
      </right>
      <top style="medium"/>
      <bottom style="thin">
        <color indexed="8"/>
      </bottom>
    </border>
    <border>
      <left style="hair">
        <color indexed="8"/>
      </left>
      <right style="hair">
        <color indexed="8"/>
      </right>
      <top style="medium"/>
      <bottom style="thin">
        <color indexed="8"/>
      </bottom>
    </border>
    <border>
      <left style="hair">
        <color indexed="8"/>
      </left>
      <right style="medium">
        <color indexed="8"/>
      </right>
      <top style="medium"/>
      <bottom style="thin">
        <color indexed="8"/>
      </bottom>
    </border>
    <border>
      <left style="thin">
        <color indexed="8"/>
      </left>
      <right style="hair">
        <color indexed="8"/>
      </right>
      <top>
        <color indexed="63"/>
      </top>
      <bottom style="hair">
        <color indexed="8"/>
      </bottom>
    </border>
    <border>
      <left style="hair">
        <color indexed="8"/>
      </left>
      <right style="medium">
        <color indexed="8"/>
      </right>
      <top>
        <color indexed="63"/>
      </top>
      <bottom style="hair">
        <color indexed="8"/>
      </bottom>
    </border>
    <border>
      <left style="thin">
        <color indexed="8"/>
      </left>
      <right style="hair">
        <color indexed="8"/>
      </right>
      <top style="hair">
        <color indexed="8"/>
      </top>
      <bottom style="hair">
        <color indexed="8"/>
      </bottom>
    </border>
    <border>
      <left style="medium"/>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style="medium">
        <color indexed="8"/>
      </right>
      <top style="hair">
        <color indexed="8"/>
      </top>
      <bottom>
        <color indexed="63"/>
      </bottom>
    </border>
    <border>
      <left style="medium"/>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style="hair">
        <color indexed="8"/>
      </right>
      <top style="thin">
        <color indexed="8"/>
      </top>
      <bottom style="hair">
        <color indexed="8"/>
      </bottom>
    </border>
    <border>
      <left style="hair">
        <color indexed="8"/>
      </left>
      <right style="medium">
        <color indexed="8"/>
      </right>
      <top style="thin">
        <color indexed="8"/>
      </top>
      <bottom style="hair">
        <color indexed="8"/>
      </bottom>
    </border>
    <border>
      <left style="hair">
        <color indexed="8"/>
      </left>
      <right style="medium">
        <color indexed="8"/>
      </right>
      <top style="hair">
        <color indexed="8"/>
      </top>
      <bottom style="thin">
        <color indexed="8"/>
      </bottom>
    </border>
    <border>
      <left style="medium"/>
      <right>
        <color indexed="63"/>
      </right>
      <top style="hair">
        <color indexed="8"/>
      </top>
      <bottom style="medium"/>
    </border>
    <border>
      <left>
        <color indexed="63"/>
      </left>
      <right style="hair">
        <color indexed="8"/>
      </right>
      <top style="hair">
        <color indexed="8"/>
      </top>
      <bottom style="medium"/>
    </border>
    <border>
      <left style="hair">
        <color indexed="8"/>
      </left>
      <right style="hair">
        <color indexed="8"/>
      </right>
      <top style="hair">
        <color indexed="8"/>
      </top>
      <bottom style="medium">
        <color indexed="8"/>
      </bottom>
    </border>
    <border>
      <left style="hair">
        <color indexed="8"/>
      </left>
      <right style="medium">
        <color indexed="8"/>
      </right>
      <top style="hair">
        <color indexed="8"/>
      </top>
      <bottom style="medium">
        <color indexed="8"/>
      </bottom>
    </border>
    <border>
      <left style="hair"/>
      <right>
        <color indexed="63"/>
      </right>
      <top style="hair"/>
      <bottom style="medium"/>
    </border>
    <border>
      <left style="medium"/>
      <right>
        <color indexed="63"/>
      </right>
      <top style="medium"/>
      <bottom style="hair">
        <color indexed="8"/>
      </bottom>
    </border>
    <border>
      <left>
        <color indexed="63"/>
      </left>
      <right>
        <color indexed="63"/>
      </right>
      <top style="medium"/>
      <bottom style="hair">
        <color indexed="8"/>
      </bottom>
    </border>
    <border>
      <left>
        <color indexed="63"/>
      </left>
      <right style="hair">
        <color indexed="8"/>
      </right>
      <top style="medium"/>
      <bottom style="hair">
        <color indexed="8"/>
      </bottom>
    </border>
    <border>
      <left style="hair">
        <color indexed="8"/>
      </left>
      <right style="hair">
        <color indexed="8"/>
      </right>
      <top style="medium">
        <color indexed="8"/>
      </top>
      <bottom style="hair">
        <color indexed="8"/>
      </bottom>
    </border>
    <border>
      <left style="hair">
        <color indexed="8"/>
      </left>
      <right style="hair">
        <color indexed="8"/>
      </right>
      <top style="medium"/>
      <bottom style="hair">
        <color indexed="8"/>
      </bottom>
    </border>
    <border>
      <left style="hair">
        <color indexed="8"/>
      </left>
      <right style="medium"/>
      <top style="medium"/>
      <bottom style="hair">
        <color indexed="8"/>
      </bottom>
    </border>
    <border>
      <left style="medium"/>
      <right style="hair">
        <color indexed="8"/>
      </right>
      <top style="hair">
        <color indexed="8"/>
      </top>
      <bottom>
        <color indexed="63"/>
      </bottom>
    </border>
    <border>
      <left style="hair">
        <color indexed="8"/>
      </left>
      <right>
        <color indexed="63"/>
      </right>
      <top style="hair">
        <color indexed="8"/>
      </top>
      <bottom>
        <color indexed="63"/>
      </bottom>
    </border>
    <border>
      <left style="hair">
        <color indexed="8"/>
      </left>
      <right style="medium"/>
      <top style="hair">
        <color indexed="8"/>
      </top>
      <bottom>
        <color indexed="63"/>
      </bottom>
    </border>
    <border>
      <left>
        <color indexed="63"/>
      </left>
      <right style="hair">
        <color indexed="8"/>
      </right>
      <top>
        <color indexed="63"/>
      </top>
      <bottom>
        <color indexed="63"/>
      </bottom>
    </border>
    <border>
      <left style="hair">
        <color indexed="8"/>
      </left>
      <right style="hair">
        <color indexed="8"/>
      </right>
      <top>
        <color indexed="63"/>
      </top>
      <bottom style="thin">
        <color indexed="8"/>
      </bottom>
    </border>
    <border>
      <left style="hair">
        <color indexed="8"/>
      </left>
      <right style="medium"/>
      <top>
        <color indexed="63"/>
      </top>
      <bottom style="medium">
        <color indexed="8"/>
      </bottom>
    </border>
    <border>
      <left style="medium"/>
      <right style="hair">
        <color indexed="8"/>
      </right>
      <top style="medium">
        <color indexed="8"/>
      </top>
      <bottom style="hair">
        <color indexed="8"/>
      </bottom>
    </border>
    <border>
      <left style="hair">
        <color indexed="8"/>
      </left>
      <right style="medium"/>
      <top style="medium">
        <color indexed="8"/>
      </top>
      <bottom style="hair">
        <color indexed="8"/>
      </bottom>
    </border>
    <border>
      <left style="medium"/>
      <right style="hair">
        <color indexed="8"/>
      </right>
      <top style="hair"/>
      <bottom style="medium">
        <color indexed="8"/>
      </bottom>
    </border>
    <border>
      <left>
        <color indexed="63"/>
      </left>
      <right style="hair">
        <color indexed="8"/>
      </right>
      <top style="hair"/>
      <bottom style="medium">
        <color indexed="8"/>
      </bottom>
    </border>
    <border>
      <left style="hair">
        <color indexed="8"/>
      </left>
      <right style="hair">
        <color indexed="8"/>
      </right>
      <top style="hair"/>
      <bottom style="medium">
        <color indexed="8"/>
      </bottom>
    </border>
    <border>
      <left style="hair">
        <color indexed="8"/>
      </left>
      <right style="medium"/>
      <top style="hair"/>
      <bottom style="medium">
        <color indexed="8"/>
      </bottom>
    </border>
    <border>
      <left style="medium"/>
      <right style="hair"/>
      <top style="hair"/>
      <bottom>
        <color indexed="63"/>
      </bottom>
    </border>
    <border>
      <left style="hair"/>
      <right style="hair"/>
      <top style="hair"/>
      <bottom>
        <color indexed="63"/>
      </bottom>
    </border>
    <border>
      <left style="medium"/>
      <right style="hair">
        <color indexed="8"/>
      </right>
      <top style="medium"/>
      <bottom style="hair"/>
    </border>
    <border>
      <left style="thin">
        <color indexed="8"/>
      </left>
      <right style="hair">
        <color indexed="8"/>
      </right>
      <top style="medium"/>
      <bottom style="hair"/>
    </border>
    <border>
      <left style="hair">
        <color indexed="8"/>
      </left>
      <right style="hair">
        <color indexed="8"/>
      </right>
      <top style="medium"/>
      <bottom style="hair"/>
    </border>
    <border>
      <left style="hair">
        <color indexed="8"/>
      </left>
      <right style="medium"/>
      <top style="medium"/>
      <bottom style="hair"/>
    </border>
    <border>
      <left style="thin">
        <color indexed="8"/>
      </left>
      <right>
        <color indexed="63"/>
      </right>
      <top>
        <color indexed="63"/>
      </top>
      <bottom style="hair">
        <color indexed="8"/>
      </bottom>
    </border>
    <border>
      <left>
        <color indexed="63"/>
      </left>
      <right>
        <color indexed="63"/>
      </right>
      <top style="hair">
        <color indexed="8"/>
      </top>
      <bottom style="medium"/>
    </border>
    <border>
      <left style="hair">
        <color indexed="8"/>
      </left>
      <right style="hair">
        <color indexed="8"/>
      </right>
      <top>
        <color indexed="63"/>
      </top>
      <bottom style="medium"/>
    </border>
    <border>
      <left>
        <color indexed="63"/>
      </left>
      <right style="hair"/>
      <top style="medium"/>
      <bottom style="hair">
        <color indexed="8"/>
      </bottom>
    </border>
    <border>
      <left style="hair"/>
      <right style="hair"/>
      <top style="medium"/>
      <bottom style="hair">
        <color indexed="8"/>
      </bottom>
    </border>
    <border>
      <left>
        <color indexed="63"/>
      </left>
      <right style="medium"/>
      <top style="medium"/>
      <bottom style="hair">
        <color indexed="8"/>
      </bottom>
    </border>
    <border>
      <left style="medium"/>
      <right style="hair">
        <color indexed="8"/>
      </right>
      <top style="hair"/>
      <bottom style="hair"/>
    </border>
    <border>
      <left style="hair">
        <color indexed="8"/>
      </left>
      <right>
        <color indexed="63"/>
      </right>
      <top style="hair"/>
      <bottom style="hair"/>
    </border>
    <border>
      <left>
        <color indexed="63"/>
      </left>
      <right style="hair">
        <color indexed="8"/>
      </right>
      <top style="hair"/>
      <bottom style="hair"/>
    </border>
    <border>
      <left style="hair">
        <color indexed="8"/>
      </left>
      <right style="hair">
        <color indexed="8"/>
      </right>
      <top style="hair"/>
      <bottom style="hair"/>
    </border>
    <border>
      <left style="hair">
        <color indexed="8"/>
      </left>
      <right style="medium"/>
      <top style="hair"/>
      <bottom style="hair"/>
    </border>
    <border>
      <left>
        <color indexed="63"/>
      </left>
      <right style="hair">
        <color indexed="8"/>
      </right>
      <top style="hair"/>
      <bottom style="hair">
        <color indexed="8"/>
      </bottom>
    </border>
    <border>
      <left style="hair">
        <color indexed="8"/>
      </left>
      <right style="hair">
        <color indexed="8"/>
      </right>
      <top style="hair"/>
      <bottom style="hair">
        <color indexed="8"/>
      </bottom>
    </border>
    <border>
      <left style="hair">
        <color indexed="8"/>
      </left>
      <right style="medium"/>
      <top style="hair"/>
      <bottom style="hair">
        <color indexed="8"/>
      </bottom>
    </border>
    <border>
      <left>
        <color indexed="63"/>
      </left>
      <right>
        <color indexed="63"/>
      </right>
      <top style="hair"/>
      <bottom style="hair"/>
    </border>
    <border>
      <left>
        <color indexed="63"/>
      </left>
      <right style="hair">
        <color indexed="8"/>
      </right>
      <top style="hair">
        <color indexed="8"/>
      </top>
      <bottom style="hair"/>
    </border>
    <border>
      <left style="hair">
        <color indexed="8"/>
      </left>
      <right style="hair">
        <color indexed="8"/>
      </right>
      <top style="hair">
        <color indexed="8"/>
      </top>
      <bottom style="hair"/>
    </border>
    <border>
      <left style="hair">
        <color indexed="8"/>
      </left>
      <right style="medium"/>
      <top style="hair">
        <color indexed="8"/>
      </top>
      <bottom style="hair"/>
    </border>
    <border>
      <left style="medium"/>
      <right>
        <color indexed="63"/>
      </right>
      <top style="hair"/>
      <bottom style="medium">
        <color indexed="8"/>
      </bottom>
    </border>
    <border>
      <left>
        <color indexed="63"/>
      </left>
      <right>
        <color indexed="63"/>
      </right>
      <top style="hair"/>
      <bottom style="medium">
        <color indexed="8"/>
      </bottom>
    </border>
    <border>
      <left style="hair"/>
      <right style="hair"/>
      <top style="hair"/>
      <bottom style="medium">
        <color indexed="8"/>
      </bottom>
    </border>
    <border>
      <left>
        <color indexed="63"/>
      </left>
      <right style="medium"/>
      <top style="hair"/>
      <bottom style="medium">
        <color indexed="8"/>
      </bottom>
    </border>
    <border>
      <left style="medium"/>
      <right>
        <color indexed="63"/>
      </right>
      <top style="medium">
        <color indexed="8"/>
      </top>
      <bottom style="hair">
        <color indexed="8"/>
      </bottom>
    </border>
    <border>
      <left>
        <color indexed="63"/>
      </left>
      <right>
        <color indexed="63"/>
      </right>
      <top style="medium">
        <color indexed="8"/>
      </top>
      <bottom style="hair">
        <color indexed="8"/>
      </bottom>
    </border>
    <border>
      <left>
        <color indexed="63"/>
      </left>
      <right style="medium"/>
      <top style="medium">
        <color indexed="8"/>
      </top>
      <bottom style="hair">
        <color indexed="8"/>
      </bottom>
    </border>
    <border>
      <left style="hair">
        <color indexed="8"/>
      </left>
      <right style="medium"/>
      <top>
        <color indexed="63"/>
      </top>
      <bottom>
        <color indexed="63"/>
      </bottom>
    </border>
    <border>
      <left style="hair">
        <color indexed="8"/>
      </left>
      <right style="medium">
        <color indexed="8"/>
      </right>
      <top style="medium"/>
      <bottom style="hair">
        <color indexed="8"/>
      </bottom>
    </border>
    <border>
      <left style="hair">
        <color indexed="8"/>
      </left>
      <right>
        <color indexed="63"/>
      </right>
      <top>
        <color indexed="63"/>
      </top>
      <bottom>
        <color indexed="63"/>
      </bottom>
    </border>
    <border>
      <left style="medium"/>
      <right style="hair"/>
      <top style="hair">
        <color indexed="8"/>
      </top>
      <bottom style="hair">
        <color indexed="8"/>
      </bottom>
    </border>
    <border>
      <left style="hair"/>
      <right style="hair"/>
      <top style="hair">
        <color indexed="8"/>
      </top>
      <bottom style="hair">
        <color indexed="8"/>
      </bottom>
    </border>
    <border>
      <left style="medium"/>
      <right style="hair"/>
      <top style="hair">
        <color indexed="8"/>
      </top>
      <bottom>
        <color indexed="63"/>
      </bottom>
    </border>
    <border>
      <left style="hair"/>
      <right style="hair"/>
      <top style="hair">
        <color indexed="8"/>
      </top>
      <bottom>
        <color indexed="63"/>
      </bottom>
    </border>
    <border>
      <left style="medium"/>
      <right style="hair">
        <color indexed="8"/>
      </right>
      <top style="hair"/>
      <bottom style="hair">
        <color indexed="8"/>
      </bottom>
    </border>
    <border>
      <left style="hair">
        <color indexed="8"/>
      </left>
      <right>
        <color indexed="63"/>
      </right>
      <top style="hair"/>
      <bottom style="hair">
        <color indexed="8"/>
      </bottom>
    </border>
    <border>
      <left style="hair"/>
      <right>
        <color indexed="63"/>
      </right>
      <top style="hair"/>
      <bottom style="hair">
        <color indexed="8"/>
      </bottom>
    </border>
    <border>
      <left>
        <color indexed="63"/>
      </left>
      <right style="hair"/>
      <top style="hair"/>
      <bottom style="hair">
        <color indexed="8"/>
      </bottom>
    </border>
    <border>
      <left style="hair"/>
      <right>
        <color indexed="63"/>
      </right>
      <top style="hair">
        <color indexed="8"/>
      </top>
      <bottom style="hair">
        <color indexed="8"/>
      </bottom>
    </border>
    <border>
      <left>
        <color indexed="63"/>
      </left>
      <right style="hair"/>
      <top style="hair">
        <color indexed="8"/>
      </top>
      <bottom style="hair">
        <color indexed="8"/>
      </bottom>
    </border>
    <border>
      <left style="medium"/>
      <right style="hair">
        <color indexed="8"/>
      </right>
      <top style="hair">
        <color indexed="8"/>
      </top>
      <bottom style="thin">
        <color indexed="8"/>
      </bottom>
    </border>
    <border>
      <left style="hair">
        <color indexed="8"/>
      </left>
      <right style="hair">
        <color indexed="8"/>
      </right>
      <top style="hair">
        <color indexed="8"/>
      </top>
      <bottom style="thin">
        <color indexed="8"/>
      </bottom>
    </border>
    <border>
      <left style="hair">
        <color indexed="8"/>
      </left>
      <right>
        <color indexed="63"/>
      </right>
      <top style="hair">
        <color indexed="8"/>
      </top>
      <bottom style="thin">
        <color indexed="8"/>
      </bottom>
    </border>
    <border>
      <left style="hair">
        <color indexed="8"/>
      </left>
      <right style="medium"/>
      <top style="hair">
        <color indexed="8"/>
      </top>
      <bottom style="thin">
        <color indexed="8"/>
      </bottom>
    </border>
    <border>
      <left style="hair">
        <color indexed="8"/>
      </left>
      <right style="medium"/>
      <top style="thin">
        <color indexed="8"/>
      </top>
      <bottom style="hair">
        <color indexed="8"/>
      </bottom>
    </border>
    <border>
      <left style="hair"/>
      <right style="medium"/>
      <top style="hair"/>
      <bottom style="hair">
        <color indexed="8"/>
      </bottom>
    </border>
    <border>
      <left style="hair">
        <color indexed="8"/>
      </left>
      <right style="medium">
        <color indexed="8"/>
      </right>
      <top style="medium"/>
      <bottom style="thin"/>
    </border>
    <border>
      <left style="hair">
        <color indexed="8"/>
      </left>
      <right style="medium">
        <color indexed="8"/>
      </right>
      <top style="thin">
        <color indexed="8"/>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0"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1" applyNumberFormat="0" applyAlignment="0" applyProtection="0"/>
    <xf numFmtId="0" fontId="45" fillId="0" borderId="6" applyNumberFormat="0" applyFill="0" applyAlignment="0" applyProtection="0"/>
    <xf numFmtId="0" fontId="46" fillId="30" borderId="0" applyNumberFormat="0" applyBorder="0" applyAlignment="0" applyProtection="0"/>
    <xf numFmtId="0" fontId="0"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31" borderId="7" applyNumberFormat="0" applyFont="0" applyAlignment="0" applyProtection="0"/>
    <xf numFmtId="0" fontId="47" fillId="26"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37">
    <xf numFmtId="0" fontId="0" fillId="0" borderId="0" xfId="0" applyAlignment="1">
      <alignment/>
    </xf>
    <xf numFmtId="0" fontId="6" fillId="32" borderId="10" xfId="0" applyFont="1" applyFill="1" applyBorder="1" applyAlignment="1">
      <alignment vertical="center"/>
    </xf>
    <xf numFmtId="0" fontId="6" fillId="32" borderId="10" xfId="64" applyFont="1" applyFill="1" applyBorder="1" applyAlignment="1">
      <alignment horizontal="left" vertical="center"/>
      <protection/>
    </xf>
    <xf numFmtId="0" fontId="6" fillId="32" borderId="0" xfId="0" applyFont="1" applyFill="1" applyAlignment="1">
      <alignment vertical="center"/>
    </xf>
    <xf numFmtId="0" fontId="6" fillId="32" borderId="0" xfId="0" applyFont="1" applyFill="1" applyBorder="1" applyAlignment="1">
      <alignment vertical="center"/>
    </xf>
    <xf numFmtId="0" fontId="6" fillId="32" borderId="0" xfId="64" applyFont="1" applyFill="1" applyBorder="1" applyAlignment="1">
      <alignment horizontal="center" vertical="center"/>
      <protection/>
    </xf>
    <xf numFmtId="49" fontId="7" fillId="32" borderId="11" xfId="0" applyNumberFormat="1" applyFont="1" applyFill="1" applyBorder="1" applyAlignment="1">
      <alignment horizontal="left" vertical="center" wrapText="1"/>
    </xf>
    <xf numFmtId="4" fontId="6" fillId="32" borderId="10" xfId="64" applyNumberFormat="1" applyFont="1" applyFill="1" applyBorder="1" applyAlignment="1">
      <alignment horizontal="right"/>
      <protection/>
    </xf>
    <xf numFmtId="0" fontId="6" fillId="32" borderId="10" xfId="57" applyFont="1" applyFill="1" applyBorder="1" applyAlignment="1">
      <alignment horizontal="left" vertical="center" wrapText="1"/>
      <protection/>
    </xf>
    <xf numFmtId="49" fontId="6" fillId="32" borderId="12" xfId="60" applyNumberFormat="1" applyFont="1" applyFill="1" applyBorder="1" applyAlignment="1">
      <alignment horizontal="left"/>
      <protection/>
    </xf>
    <xf numFmtId="0" fontId="6" fillId="32" borderId="0" xfId="62" applyFont="1" applyFill="1">
      <alignment/>
      <protection/>
    </xf>
    <xf numFmtId="49" fontId="7" fillId="32" borderId="13" xfId="0" applyNumberFormat="1" applyFont="1" applyFill="1" applyBorder="1" applyAlignment="1">
      <alignment horizontal="center" vertical="center" wrapText="1"/>
    </xf>
    <xf numFmtId="0" fontId="6" fillId="32" borderId="14" xfId="64" applyFont="1" applyFill="1" applyBorder="1" applyAlignment="1">
      <alignment horizontal="left" vertical="center"/>
      <protection/>
    </xf>
    <xf numFmtId="49" fontId="7" fillId="32" borderId="15" xfId="0" applyNumberFormat="1" applyFont="1" applyFill="1" applyBorder="1" applyAlignment="1">
      <alignment horizontal="center" vertical="center" wrapText="1"/>
    </xf>
    <xf numFmtId="49" fontId="7" fillId="32" borderId="16" xfId="0" applyNumberFormat="1" applyFont="1" applyFill="1" applyBorder="1" applyAlignment="1">
      <alignment horizontal="center" vertical="center" wrapText="1"/>
    </xf>
    <xf numFmtId="49" fontId="7" fillId="32" borderId="17" xfId="0" applyNumberFormat="1" applyFont="1" applyFill="1" applyBorder="1" applyAlignment="1">
      <alignment horizontal="left"/>
    </xf>
    <xf numFmtId="0" fontId="6" fillId="32" borderId="10" xfId="64" applyFont="1" applyFill="1" applyBorder="1" applyAlignment="1">
      <alignment horizontal="left"/>
      <protection/>
    </xf>
    <xf numFmtId="0" fontId="6" fillId="32" borderId="0" xfId="0" applyFont="1" applyFill="1" applyAlignment="1">
      <alignment/>
    </xf>
    <xf numFmtId="0" fontId="6" fillId="32" borderId="10" xfId="0" applyFont="1" applyFill="1" applyBorder="1" applyAlignment="1">
      <alignment/>
    </xf>
    <xf numFmtId="4" fontId="6" fillId="32" borderId="10" xfId="64" applyNumberFormat="1" applyFont="1" applyFill="1" applyBorder="1" applyAlignment="1">
      <alignment horizontal="center"/>
      <protection/>
    </xf>
    <xf numFmtId="4" fontId="6" fillId="32" borderId="10" xfId="0" applyNumberFormat="1" applyFont="1" applyFill="1" applyBorder="1" applyAlignment="1">
      <alignment horizontal="center"/>
    </xf>
    <xf numFmtId="4" fontId="6" fillId="32" borderId="18" xfId="64" applyNumberFormat="1" applyFont="1" applyFill="1" applyBorder="1" applyAlignment="1">
      <alignment horizontal="center"/>
      <protection/>
    </xf>
    <xf numFmtId="4" fontId="7" fillId="32" borderId="10" xfId="64" applyNumberFormat="1" applyFont="1" applyFill="1" applyBorder="1" applyAlignment="1">
      <alignment horizontal="center"/>
      <protection/>
    </xf>
    <xf numFmtId="4" fontId="6" fillId="32" borderId="10" xfId="64" applyNumberFormat="1" applyFont="1" applyFill="1" applyBorder="1" applyAlignment="1">
      <alignment horizontal="center" vertical="center"/>
      <protection/>
    </xf>
    <xf numFmtId="4" fontId="6" fillId="32" borderId="10" xfId="0" applyNumberFormat="1" applyFont="1" applyFill="1" applyBorder="1" applyAlignment="1">
      <alignment/>
    </xf>
    <xf numFmtId="4" fontId="6" fillId="32" borderId="18" xfId="64" applyNumberFormat="1" applyFont="1" applyFill="1" applyBorder="1" applyAlignment="1">
      <alignment horizontal="center" vertical="center"/>
      <protection/>
    </xf>
    <xf numFmtId="4" fontId="6" fillId="32" borderId="18" xfId="0" applyNumberFormat="1" applyFont="1" applyFill="1" applyBorder="1" applyAlignment="1">
      <alignment horizontal="center"/>
    </xf>
    <xf numFmtId="4" fontId="6" fillId="32" borderId="10" xfId="64" applyNumberFormat="1" applyFont="1" applyFill="1" applyBorder="1" applyAlignment="1">
      <alignment horizontal="right" vertical="center"/>
      <protection/>
    </xf>
    <xf numFmtId="4" fontId="6" fillId="32" borderId="18" xfId="64" applyNumberFormat="1" applyFont="1" applyFill="1" applyBorder="1" applyAlignment="1">
      <alignment horizontal="right" vertical="center"/>
      <protection/>
    </xf>
    <xf numFmtId="4" fontId="6" fillId="32" borderId="12" xfId="64" applyNumberFormat="1" applyFont="1" applyFill="1" applyBorder="1" applyAlignment="1">
      <alignment vertical="center"/>
      <protection/>
    </xf>
    <xf numFmtId="0" fontId="7" fillId="32" borderId="10" xfId="64" applyFont="1" applyFill="1" applyBorder="1" applyAlignment="1">
      <alignment horizontal="left" vertical="center"/>
      <protection/>
    </xf>
    <xf numFmtId="0" fontId="6" fillId="32" borderId="10" xfId="0" applyNumberFormat="1" applyFont="1" applyFill="1" applyBorder="1" applyAlignment="1">
      <alignment horizontal="left" vertical="center"/>
    </xf>
    <xf numFmtId="0" fontId="6" fillId="32" borderId="10" xfId="0" applyFont="1" applyFill="1" applyBorder="1" applyAlignment="1">
      <alignment horizontal="left" vertical="center"/>
    </xf>
    <xf numFmtId="0" fontId="6" fillId="32" borderId="12" xfId="64" applyFont="1" applyFill="1" applyBorder="1" applyAlignment="1">
      <alignment horizontal="left" vertical="center"/>
      <protection/>
    </xf>
    <xf numFmtId="4" fontId="6" fillId="32" borderId="14" xfId="64" applyNumberFormat="1" applyFont="1" applyFill="1" applyBorder="1" applyAlignment="1">
      <alignment horizontal="right"/>
      <protection/>
    </xf>
    <xf numFmtId="4" fontId="6" fillId="32" borderId="14" xfId="0" applyNumberFormat="1" applyFont="1" applyFill="1" applyBorder="1" applyAlignment="1">
      <alignment horizontal="right"/>
    </xf>
    <xf numFmtId="4" fontId="6" fillId="32" borderId="19" xfId="64" applyNumberFormat="1" applyFont="1" applyFill="1" applyBorder="1" applyAlignment="1">
      <alignment horizontal="right"/>
      <protection/>
    </xf>
    <xf numFmtId="4" fontId="7" fillId="32" borderId="14" xfId="64" applyNumberFormat="1" applyFont="1" applyFill="1" applyBorder="1" applyAlignment="1">
      <alignment horizontal="right"/>
      <protection/>
    </xf>
    <xf numFmtId="4" fontId="6" fillId="32" borderId="20" xfId="64" applyNumberFormat="1" applyFont="1" applyFill="1" applyBorder="1" applyAlignment="1">
      <alignment horizontal="right"/>
      <protection/>
    </xf>
    <xf numFmtId="4" fontId="7" fillId="32" borderId="20" xfId="64" applyNumberFormat="1" applyFont="1" applyFill="1" applyBorder="1" applyAlignment="1">
      <alignment horizontal="right"/>
      <protection/>
    </xf>
    <xf numFmtId="4" fontId="6" fillId="33" borderId="20" xfId="64" applyNumberFormat="1" applyFont="1" applyFill="1" applyBorder="1" applyAlignment="1">
      <alignment horizontal="right"/>
      <protection/>
    </xf>
    <xf numFmtId="4" fontId="6" fillId="32" borderId="21" xfId="64" applyNumberFormat="1" applyFont="1" applyFill="1" applyBorder="1" applyAlignment="1">
      <alignment horizontal="right"/>
      <protection/>
    </xf>
    <xf numFmtId="4" fontId="7" fillId="32" borderId="21" xfId="64" applyNumberFormat="1" applyFont="1" applyFill="1" applyBorder="1" applyAlignment="1">
      <alignment horizontal="right"/>
      <protection/>
    </xf>
    <xf numFmtId="0" fontId="6" fillId="32" borderId="14" xfId="64" applyFont="1" applyFill="1" applyBorder="1" applyAlignment="1">
      <alignment vertical="center"/>
      <protection/>
    </xf>
    <xf numFmtId="4" fontId="6" fillId="33" borderId="14" xfId="64" applyNumberFormat="1" applyFont="1" applyFill="1" applyBorder="1" applyAlignment="1">
      <alignment horizontal="right"/>
      <protection/>
    </xf>
    <xf numFmtId="0" fontId="6" fillId="32" borderId="14" xfId="0" applyFont="1" applyFill="1" applyBorder="1" applyAlignment="1">
      <alignment vertical="center"/>
    </xf>
    <xf numFmtId="4" fontId="6" fillId="32" borderId="22" xfId="64" applyNumberFormat="1" applyFont="1" applyFill="1" applyBorder="1" applyAlignment="1">
      <alignment horizontal="right"/>
      <protection/>
    </xf>
    <xf numFmtId="3" fontId="7" fillId="32" borderId="13" xfId="0" applyNumberFormat="1" applyFont="1" applyFill="1" applyBorder="1" applyAlignment="1">
      <alignment vertical="center"/>
    </xf>
    <xf numFmtId="0" fontId="7" fillId="32" borderId="13" xfId="0" applyFont="1" applyFill="1" applyBorder="1" applyAlignment="1">
      <alignment vertical="center"/>
    </xf>
    <xf numFmtId="49" fontId="7" fillId="32" borderId="13" xfId="0" applyNumberFormat="1" applyFont="1" applyFill="1" applyBorder="1" applyAlignment="1">
      <alignment horizontal="left" vertical="center"/>
    </xf>
    <xf numFmtId="49" fontId="7" fillId="32" borderId="13" xfId="0" applyNumberFormat="1" applyFont="1" applyFill="1" applyBorder="1" applyAlignment="1">
      <alignment horizontal="left" vertical="center" wrapText="1"/>
    </xf>
    <xf numFmtId="4" fontId="6" fillId="32" borderId="14" xfId="64" applyNumberFormat="1" applyFont="1" applyFill="1" applyBorder="1" applyAlignment="1">
      <alignment/>
      <protection/>
    </xf>
    <xf numFmtId="0" fontId="6" fillId="32" borderId="14" xfId="0" applyFont="1" applyFill="1" applyBorder="1" applyAlignment="1">
      <alignment/>
    </xf>
    <xf numFmtId="0" fontId="6" fillId="32" borderId="14" xfId="58" applyFont="1" applyFill="1" applyBorder="1" applyAlignment="1">
      <alignment wrapText="1"/>
      <protection/>
    </xf>
    <xf numFmtId="4" fontId="6" fillId="32" borderId="23" xfId="64" applyNumberFormat="1" applyFont="1" applyFill="1" applyBorder="1" applyAlignment="1">
      <alignment horizontal="right" vertical="center"/>
      <protection/>
    </xf>
    <xf numFmtId="4" fontId="6" fillId="32" borderId="10" xfId="64" applyNumberFormat="1" applyFont="1" applyFill="1" applyBorder="1" applyAlignment="1">
      <alignment vertical="center"/>
      <protection/>
    </xf>
    <xf numFmtId="4" fontId="6" fillId="32" borderId="24" xfId="64" applyNumberFormat="1" applyFont="1" applyFill="1" applyBorder="1" applyAlignment="1">
      <alignment vertical="center"/>
      <protection/>
    </xf>
    <xf numFmtId="4" fontId="6" fillId="32" borderId="10" xfId="0" applyNumberFormat="1" applyFont="1" applyFill="1" applyBorder="1" applyAlignment="1">
      <alignment vertical="center"/>
    </xf>
    <xf numFmtId="0" fontId="6" fillId="32" borderId="14" xfId="64" applyFont="1" applyFill="1" applyBorder="1" applyAlignment="1">
      <alignment horizontal="center" vertical="center"/>
      <protection/>
    </xf>
    <xf numFmtId="0" fontId="6" fillId="32" borderId="14" xfId="64" applyFont="1" applyFill="1" applyBorder="1" applyAlignment="1" quotePrefix="1">
      <alignment horizontal="center" vertical="center"/>
      <protection/>
    </xf>
    <xf numFmtId="223" fontId="6" fillId="32" borderId="14" xfId="64" applyNumberFormat="1" applyFont="1" applyFill="1" applyBorder="1" applyAlignment="1">
      <alignment horizontal="center" vertical="center"/>
      <protection/>
    </xf>
    <xf numFmtId="14" fontId="6" fillId="32" borderId="14" xfId="64" applyNumberFormat="1" applyFont="1" applyFill="1" applyBorder="1" applyAlignment="1">
      <alignment horizontal="center" vertical="center"/>
      <protection/>
    </xf>
    <xf numFmtId="0" fontId="7" fillId="32" borderId="25" xfId="0" applyFont="1" applyFill="1" applyBorder="1" applyAlignment="1">
      <alignment horizontal="center" vertical="center"/>
    </xf>
    <xf numFmtId="49" fontId="6" fillId="32" borderId="14" xfId="64" applyNumberFormat="1" applyFont="1" applyFill="1" applyBorder="1" applyAlignment="1">
      <alignment horizontal="center" vertical="center"/>
      <protection/>
    </xf>
    <xf numFmtId="223" fontId="6" fillId="33" borderId="14" xfId="64" applyNumberFormat="1" applyFont="1" applyFill="1" applyBorder="1" applyAlignment="1">
      <alignment horizontal="center" vertical="center"/>
      <protection/>
    </xf>
    <xf numFmtId="4" fontId="6" fillId="32" borderId="14" xfId="64" applyNumberFormat="1" applyFont="1" applyFill="1" applyBorder="1" applyAlignment="1">
      <alignment horizontal="center" vertical="center"/>
      <protection/>
    </xf>
    <xf numFmtId="1" fontId="6" fillId="32" borderId="14" xfId="63" applyNumberFormat="1" applyFont="1" applyFill="1" applyBorder="1" applyAlignment="1">
      <alignment horizontal="center" vertical="center"/>
      <protection/>
    </xf>
    <xf numFmtId="0" fontId="7" fillId="32" borderId="14" xfId="64" applyFont="1" applyFill="1" applyBorder="1" applyAlignment="1">
      <alignment horizontal="center" vertical="center"/>
      <protection/>
    </xf>
    <xf numFmtId="0" fontId="6" fillId="32" borderId="14" xfId="64" applyFont="1" applyFill="1" applyBorder="1" applyAlignment="1">
      <alignment horizontal="center"/>
      <protection/>
    </xf>
    <xf numFmtId="0" fontId="6" fillId="32" borderId="19" xfId="64" applyFont="1" applyFill="1" applyBorder="1" applyAlignment="1">
      <alignment horizontal="center" vertical="center"/>
      <protection/>
    </xf>
    <xf numFmtId="0" fontId="6" fillId="32" borderId="10" xfId="64" applyFont="1" applyFill="1" applyBorder="1" applyAlignment="1">
      <alignment horizontal="center" vertical="center"/>
      <protection/>
    </xf>
    <xf numFmtId="223" fontId="7" fillId="32" borderId="14" xfId="64" applyNumberFormat="1" applyFont="1" applyFill="1" applyBorder="1" applyAlignment="1">
      <alignment horizontal="center" vertical="center"/>
      <protection/>
    </xf>
    <xf numFmtId="223" fontId="7" fillId="32" borderId="14" xfId="64" applyNumberFormat="1" applyFont="1" applyFill="1" applyBorder="1" applyAlignment="1">
      <alignment horizontal="center"/>
      <protection/>
    </xf>
    <xf numFmtId="225" fontId="6" fillId="32" borderId="14" xfId="64" applyNumberFormat="1" applyFont="1" applyFill="1" applyBorder="1" applyAlignment="1">
      <alignment horizontal="center" vertical="center"/>
      <protection/>
    </xf>
    <xf numFmtId="4" fontId="7" fillId="32" borderId="14" xfId="64" applyNumberFormat="1" applyFont="1" applyFill="1" applyBorder="1" applyAlignment="1">
      <alignment horizontal="right" vertical="center"/>
      <protection/>
    </xf>
    <xf numFmtId="4" fontId="6" fillId="32" borderId="26" xfId="64" applyNumberFormat="1" applyFont="1" applyFill="1" applyBorder="1" applyAlignment="1">
      <alignment horizontal="right"/>
      <protection/>
    </xf>
    <xf numFmtId="4" fontId="7" fillId="32" borderId="26" xfId="64" applyNumberFormat="1" applyFont="1" applyFill="1" applyBorder="1" applyAlignment="1">
      <alignment horizontal="right"/>
      <protection/>
    </xf>
    <xf numFmtId="0" fontId="6" fillId="32" borderId="14" xfId="0" applyFont="1" applyFill="1" applyBorder="1" applyAlignment="1">
      <alignment horizontal="left" vertical="center" wrapText="1"/>
    </xf>
    <xf numFmtId="0" fontId="6" fillId="32" borderId="14" xfId="0" applyFont="1" applyFill="1" applyBorder="1" applyAlignment="1">
      <alignment vertical="center" wrapText="1"/>
    </xf>
    <xf numFmtId="0" fontId="6" fillId="32" borderId="14" xfId="0" applyFont="1" applyFill="1" applyBorder="1" applyAlignment="1">
      <alignment wrapText="1"/>
    </xf>
    <xf numFmtId="0" fontId="6" fillId="32" borderId="27" xfId="0" applyFont="1" applyFill="1" applyBorder="1" applyAlignment="1">
      <alignment vertical="center" wrapText="1"/>
    </xf>
    <xf numFmtId="0" fontId="6" fillId="32" borderId="10" xfId="0" applyFont="1" applyFill="1" applyBorder="1" applyAlignment="1">
      <alignment horizontal="left" wrapText="1"/>
    </xf>
    <xf numFmtId="0" fontId="6" fillId="32" borderId="10" xfId="0" applyFont="1" applyFill="1" applyBorder="1" applyAlignment="1">
      <alignment horizontal="left" vertical="center" wrapText="1"/>
    </xf>
    <xf numFmtId="0" fontId="6" fillId="32" borderId="28" xfId="0" applyFont="1" applyFill="1" applyBorder="1" applyAlignment="1">
      <alignment horizontal="left" vertical="center" wrapText="1"/>
    </xf>
    <xf numFmtId="0" fontId="6" fillId="32" borderId="29" xfId="0" applyFont="1" applyFill="1" applyBorder="1" applyAlignment="1">
      <alignment horizontal="left" vertical="center" wrapText="1"/>
    </xf>
    <xf numFmtId="0" fontId="6" fillId="32" borderId="14" xfId="0" applyFont="1" applyFill="1" applyBorder="1" applyAlignment="1">
      <alignment vertical="center" wrapText="1"/>
    </xf>
    <xf numFmtId="0" fontId="6" fillId="32" borderId="14" xfId="0" applyFont="1" applyFill="1" applyBorder="1" applyAlignment="1">
      <alignment wrapText="1"/>
    </xf>
    <xf numFmtId="0" fontId="6" fillId="32" borderId="14" xfId="0" applyFont="1" applyFill="1" applyBorder="1" applyAlignment="1">
      <alignment horizontal="left" vertical="center" wrapText="1"/>
    </xf>
    <xf numFmtId="0" fontId="6" fillId="32" borderId="10" xfId="0" applyFont="1" applyFill="1" applyBorder="1" applyAlignment="1">
      <alignment horizontal="left" wrapText="1"/>
    </xf>
    <xf numFmtId="0" fontId="6" fillId="32" borderId="10" xfId="0" applyFont="1" applyFill="1" applyBorder="1" applyAlignment="1">
      <alignment horizontal="left" vertical="center" wrapText="1"/>
    </xf>
    <xf numFmtId="0" fontId="6" fillId="32" borderId="30" xfId="0" applyFont="1" applyFill="1" applyBorder="1" applyAlignment="1">
      <alignment vertical="center" wrapText="1"/>
    </xf>
    <xf numFmtId="0" fontId="6" fillId="32" borderId="27" xfId="0" applyFont="1" applyFill="1" applyBorder="1" applyAlignment="1">
      <alignment vertical="center" wrapText="1"/>
    </xf>
    <xf numFmtId="0" fontId="7" fillId="32" borderId="0" xfId="64" applyFont="1" applyFill="1" applyAlignment="1">
      <alignment vertical="center"/>
      <protection/>
    </xf>
    <xf numFmtId="0" fontId="6" fillId="32" borderId="0" xfId="64" applyFont="1" applyFill="1" applyAlignment="1">
      <alignment horizontal="center" vertical="center"/>
      <protection/>
    </xf>
    <xf numFmtId="0" fontId="6" fillId="32" borderId="0" xfId="64" applyFont="1" applyFill="1" applyAlignment="1">
      <alignment vertical="center"/>
      <protection/>
    </xf>
    <xf numFmtId="0" fontId="7" fillId="32" borderId="0" xfId="64" applyFont="1" applyFill="1" applyAlignment="1">
      <alignment horizontal="center" vertical="center"/>
      <protection/>
    </xf>
    <xf numFmtId="0" fontId="6" fillId="32" borderId="0" xfId="0" applyFont="1" applyFill="1" applyAlignment="1">
      <alignment horizontal="center" vertical="center"/>
    </xf>
    <xf numFmtId="0" fontId="7" fillId="32" borderId="0" xfId="64" applyFont="1" applyFill="1">
      <alignment/>
      <protection/>
    </xf>
    <xf numFmtId="0" fontId="6" fillId="32" borderId="0" xfId="64" applyFont="1" applyFill="1">
      <alignment/>
      <protection/>
    </xf>
    <xf numFmtId="0" fontId="6" fillId="32" borderId="0" xfId="65" applyFont="1" applyFill="1" applyBorder="1" applyAlignment="1">
      <alignment vertical="center"/>
      <protection/>
    </xf>
    <xf numFmtId="0" fontId="6" fillId="32" borderId="0" xfId="65" applyFont="1" applyFill="1" applyAlignment="1">
      <alignment vertical="center"/>
      <protection/>
    </xf>
    <xf numFmtId="0" fontId="7" fillId="32" borderId="0" xfId="64" applyFont="1" applyFill="1" applyAlignment="1">
      <alignment horizontal="center" vertical="center"/>
      <protection/>
    </xf>
    <xf numFmtId="0" fontId="7" fillId="32" borderId="0" xfId="64" applyFont="1" applyFill="1" applyAlignment="1">
      <alignment horizontal="left" vertical="center"/>
      <protection/>
    </xf>
    <xf numFmtId="0" fontId="6" fillId="32" borderId="0" xfId="64" applyFont="1" applyFill="1" applyBorder="1" applyAlignment="1">
      <alignment vertical="center"/>
      <protection/>
    </xf>
    <xf numFmtId="0" fontId="6" fillId="32" borderId="0" xfId="64" applyFont="1" applyFill="1" applyBorder="1" applyAlignment="1" quotePrefix="1">
      <alignment horizontal="center" vertical="center"/>
      <protection/>
    </xf>
    <xf numFmtId="0" fontId="7" fillId="32" borderId="0" xfId="64" applyFont="1" applyFill="1" applyBorder="1" applyAlignment="1" quotePrefix="1">
      <alignment horizontal="center" vertical="center"/>
      <protection/>
    </xf>
    <xf numFmtId="0" fontId="7" fillId="32" borderId="31" xfId="64" applyFont="1" applyFill="1" applyBorder="1" applyAlignment="1">
      <alignment horizontal="center" vertical="center" wrapText="1"/>
      <protection/>
    </xf>
    <xf numFmtId="0" fontId="7" fillId="32" borderId="32" xfId="64" applyFont="1" applyFill="1" applyBorder="1" applyAlignment="1">
      <alignment horizontal="center" vertical="center" wrapText="1"/>
      <protection/>
    </xf>
    <xf numFmtId="0" fontId="7" fillId="32" borderId="33" xfId="64" applyFont="1" applyFill="1" applyBorder="1" applyAlignment="1">
      <alignment horizontal="center" vertical="center" wrapText="1"/>
      <protection/>
    </xf>
    <xf numFmtId="0" fontId="6" fillId="32" borderId="34" xfId="64" applyFont="1" applyFill="1" applyBorder="1" applyAlignment="1">
      <alignment horizontal="center" vertical="center" wrapText="1"/>
      <protection/>
    </xf>
    <xf numFmtId="0" fontId="6" fillId="32" borderId="35" xfId="64" applyFont="1" applyFill="1" applyBorder="1" applyAlignment="1">
      <alignment horizontal="center" vertical="center"/>
      <protection/>
    </xf>
    <xf numFmtId="0" fontId="6" fillId="32" borderId="35" xfId="0" applyFont="1" applyFill="1" applyBorder="1" applyAlignment="1">
      <alignment horizontal="center" vertical="center"/>
    </xf>
    <xf numFmtId="0" fontId="6" fillId="32" borderId="36" xfId="0" applyFont="1" applyFill="1" applyBorder="1" applyAlignment="1">
      <alignment horizontal="center" vertical="center"/>
    </xf>
    <xf numFmtId="0" fontId="7" fillId="32" borderId="37" xfId="64" applyFont="1" applyFill="1" applyBorder="1" applyAlignment="1">
      <alignment horizontal="center" vertical="center" wrapText="1"/>
      <protection/>
    </xf>
    <xf numFmtId="0" fontId="7" fillId="32" borderId="0" xfId="64" applyFont="1" applyFill="1" applyBorder="1" applyAlignment="1">
      <alignment horizontal="center" vertical="center" wrapText="1"/>
      <protection/>
    </xf>
    <xf numFmtId="0" fontId="7" fillId="32" borderId="38" xfId="64" applyFont="1" applyFill="1" applyBorder="1" applyAlignment="1">
      <alignment horizontal="center" vertical="center" wrapText="1"/>
      <protection/>
    </xf>
    <xf numFmtId="0" fontId="6" fillId="32" borderId="39" xfId="64" applyFont="1" applyFill="1" applyBorder="1" applyAlignment="1">
      <alignment horizontal="center" vertical="center" wrapText="1"/>
      <protection/>
    </xf>
    <xf numFmtId="0" fontId="6" fillId="32" borderId="14" xfId="0" applyFont="1" applyFill="1" applyBorder="1" applyAlignment="1">
      <alignment horizontal="center" vertical="center" wrapText="1"/>
    </xf>
    <xf numFmtId="1" fontId="6" fillId="32" borderId="14" xfId="60" applyNumberFormat="1" applyFont="1" applyFill="1" applyBorder="1" applyAlignment="1">
      <alignment horizontal="center" vertical="center" wrapText="1"/>
      <protection/>
    </xf>
    <xf numFmtId="0" fontId="6" fillId="32" borderId="14" xfId="0" applyFont="1" applyFill="1" applyBorder="1" applyAlignment="1">
      <alignment horizontal="center" vertical="center"/>
    </xf>
    <xf numFmtId="0" fontId="6" fillId="32" borderId="26" xfId="0" applyFont="1" applyFill="1" applyBorder="1" applyAlignment="1">
      <alignment horizontal="center" vertical="center"/>
    </xf>
    <xf numFmtId="0" fontId="7" fillId="32" borderId="40" xfId="64" applyFont="1" applyFill="1" applyBorder="1" applyAlignment="1">
      <alignment horizontal="center" vertical="center" wrapText="1"/>
      <protection/>
    </xf>
    <xf numFmtId="0" fontId="7" fillId="32" borderId="41" xfId="64" applyFont="1" applyFill="1" applyBorder="1" applyAlignment="1">
      <alignment horizontal="center" vertical="center" wrapText="1"/>
      <protection/>
    </xf>
    <xf numFmtId="0" fontId="7" fillId="32" borderId="42" xfId="64" applyFont="1" applyFill="1" applyBorder="1" applyAlignment="1">
      <alignment horizontal="center" vertical="center" wrapText="1"/>
      <protection/>
    </xf>
    <xf numFmtId="0" fontId="6" fillId="32" borderId="43" xfId="64" applyFont="1" applyFill="1" applyBorder="1" applyAlignment="1">
      <alignment horizontal="center" vertical="center" wrapText="1"/>
      <protection/>
    </xf>
    <xf numFmtId="0" fontId="6" fillId="32" borderId="44" xfId="0" applyFont="1" applyFill="1" applyBorder="1" applyAlignment="1">
      <alignment horizontal="center" vertical="center"/>
    </xf>
    <xf numFmtId="1" fontId="6" fillId="32" borderId="44" xfId="60" applyNumberFormat="1" applyFont="1" applyFill="1" applyBorder="1" applyAlignment="1">
      <alignment horizontal="center" vertical="center" wrapText="1"/>
      <protection/>
    </xf>
    <xf numFmtId="0" fontId="6" fillId="32" borderId="44" xfId="0" applyFont="1" applyFill="1" applyBorder="1" applyAlignment="1">
      <alignment horizontal="center" vertical="center"/>
    </xf>
    <xf numFmtId="0" fontId="6" fillId="32" borderId="45" xfId="0" applyFont="1" applyFill="1" applyBorder="1" applyAlignment="1">
      <alignment horizontal="center" vertical="center"/>
    </xf>
    <xf numFmtId="0" fontId="7" fillId="34" borderId="46" xfId="0" applyFont="1" applyFill="1" applyBorder="1" applyAlignment="1">
      <alignment horizontal="left" vertical="center" wrapText="1"/>
    </xf>
    <xf numFmtId="0" fontId="7" fillId="34" borderId="47" xfId="0" applyFont="1" applyFill="1" applyBorder="1" applyAlignment="1">
      <alignment horizontal="left" vertical="center" wrapText="1"/>
    </xf>
    <xf numFmtId="223" fontId="7" fillId="34" borderId="48" xfId="64" applyNumberFormat="1" applyFont="1" applyFill="1" applyBorder="1" applyAlignment="1">
      <alignment horizontal="center" vertical="center"/>
      <protection/>
    </xf>
    <xf numFmtId="4" fontId="7" fillId="34" borderId="48" xfId="64" applyNumberFormat="1" applyFont="1" applyFill="1" applyBorder="1" applyAlignment="1">
      <alignment horizontal="center" vertical="center"/>
      <protection/>
    </xf>
    <xf numFmtId="4" fontId="7" fillId="34" borderId="49" xfId="64" applyNumberFormat="1" applyFont="1" applyFill="1" applyBorder="1" applyAlignment="1">
      <alignment horizontal="center" vertical="center"/>
      <protection/>
    </xf>
    <xf numFmtId="0" fontId="7" fillId="32" borderId="50" xfId="0" applyFont="1" applyFill="1" applyBorder="1" applyAlignment="1">
      <alignment vertical="center"/>
    </xf>
    <xf numFmtId="0" fontId="7" fillId="32" borderId="25" xfId="0" applyFont="1" applyFill="1" applyBorder="1" applyAlignment="1">
      <alignment vertical="center"/>
    </xf>
    <xf numFmtId="4" fontId="6" fillId="32" borderId="25" xfId="64" applyNumberFormat="1" applyFont="1" applyFill="1" applyBorder="1" applyAlignment="1">
      <alignment horizontal="right"/>
      <protection/>
    </xf>
    <xf numFmtId="4" fontId="6" fillId="32" borderId="51" xfId="64" applyNumberFormat="1" applyFont="1" applyFill="1" applyBorder="1" applyAlignment="1">
      <alignment horizontal="right"/>
      <protection/>
    </xf>
    <xf numFmtId="0" fontId="7" fillId="32" borderId="13" xfId="0" applyFont="1" applyFill="1" applyBorder="1" applyAlignment="1">
      <alignment horizontal="left" vertical="center"/>
    </xf>
    <xf numFmtId="0" fontId="6" fillId="32" borderId="14" xfId="0" applyFont="1" applyFill="1" applyBorder="1" applyAlignment="1">
      <alignment horizontal="center" vertical="center"/>
    </xf>
    <xf numFmtId="0" fontId="7" fillId="32" borderId="13" xfId="0" applyFont="1" applyFill="1" applyBorder="1" applyAlignment="1">
      <alignment vertical="center" wrapText="1"/>
    </xf>
    <xf numFmtId="0" fontId="7" fillId="32" borderId="14" xfId="0" applyFont="1" applyFill="1" applyBorder="1" applyAlignment="1">
      <alignment vertical="center" wrapText="1"/>
    </xf>
    <xf numFmtId="0" fontId="7" fillId="32" borderId="13" xfId="0" applyFont="1" applyFill="1" applyBorder="1" applyAlignment="1">
      <alignment horizontal="left" vertical="center" wrapText="1"/>
    </xf>
    <xf numFmtId="0" fontId="7" fillId="32" borderId="14" xfId="0" applyFont="1" applyFill="1" applyBorder="1" applyAlignment="1">
      <alignment horizontal="left" vertical="center" wrapText="1"/>
    </xf>
    <xf numFmtId="0" fontId="7" fillId="32" borderId="14" xfId="0" applyFont="1" applyFill="1" applyBorder="1" applyAlignment="1">
      <alignment vertical="center"/>
    </xf>
    <xf numFmtId="0" fontId="6" fillId="32" borderId="13" xfId="0" applyFont="1" applyFill="1" applyBorder="1" applyAlignment="1">
      <alignment vertical="center"/>
    </xf>
    <xf numFmtId="0" fontId="7" fillId="33" borderId="13" xfId="0" applyFont="1" applyFill="1" applyBorder="1" applyAlignment="1">
      <alignment vertical="center" wrapText="1"/>
    </xf>
    <xf numFmtId="0" fontId="7" fillId="33" borderId="14" xfId="0" applyFont="1" applyFill="1" applyBorder="1" applyAlignment="1">
      <alignment vertical="center" wrapText="1"/>
    </xf>
    <xf numFmtId="0" fontId="6" fillId="33" borderId="0" xfId="0" applyFont="1" applyFill="1" applyAlignment="1">
      <alignment vertical="center"/>
    </xf>
    <xf numFmtId="0" fontId="9" fillId="32" borderId="14" xfId="64" applyFont="1" applyFill="1" applyBorder="1" applyAlignment="1">
      <alignment vertical="center"/>
      <protection/>
    </xf>
    <xf numFmtId="0" fontId="6" fillId="32" borderId="14" xfId="64" applyFont="1" applyFill="1" applyBorder="1" applyAlignment="1">
      <alignment vertical="center" wrapText="1"/>
      <protection/>
    </xf>
    <xf numFmtId="0" fontId="6" fillId="32" borderId="14" xfId="64" applyFont="1" applyFill="1" applyBorder="1" applyAlignment="1">
      <alignment horizontal="left" vertical="center" wrapText="1"/>
      <protection/>
    </xf>
    <xf numFmtId="0" fontId="6" fillId="32" borderId="14" xfId="64" applyFont="1" applyFill="1" applyBorder="1" applyAlignment="1">
      <alignment vertical="center" wrapText="1"/>
      <protection/>
    </xf>
    <xf numFmtId="3" fontId="6" fillId="32" borderId="14" xfId="0" applyNumberFormat="1" applyFont="1" applyFill="1" applyBorder="1" applyAlignment="1">
      <alignment vertical="center"/>
    </xf>
    <xf numFmtId="0" fontId="9" fillId="32" borderId="14" xfId="0" applyFont="1" applyFill="1" applyBorder="1" applyAlignment="1">
      <alignment vertical="center"/>
    </xf>
    <xf numFmtId="49" fontId="6" fillId="32" borderId="14" xfId="0" applyNumberFormat="1" applyFont="1" applyFill="1" applyBorder="1" applyAlignment="1">
      <alignment horizontal="left" vertical="center"/>
    </xf>
    <xf numFmtId="3" fontId="10" fillId="32" borderId="13" xfId="0" applyNumberFormat="1" applyFont="1" applyFill="1" applyBorder="1" applyAlignment="1">
      <alignment vertical="center"/>
    </xf>
    <xf numFmtId="3" fontId="11" fillId="32" borderId="13" xfId="0" applyNumberFormat="1" applyFont="1" applyFill="1" applyBorder="1" applyAlignment="1">
      <alignment vertical="center"/>
    </xf>
    <xf numFmtId="3" fontId="7" fillId="32" borderId="13" xfId="0" applyNumberFormat="1" applyFont="1" applyFill="1" applyBorder="1" applyAlignment="1">
      <alignment vertical="center" wrapText="1"/>
    </xf>
    <xf numFmtId="3" fontId="7" fillId="32" borderId="14" xfId="0" applyNumberFormat="1" applyFont="1" applyFill="1" applyBorder="1" applyAlignment="1">
      <alignment vertical="center" wrapText="1"/>
    </xf>
    <xf numFmtId="3" fontId="7" fillId="32" borderId="13" xfId="0" applyNumberFormat="1" applyFont="1" applyFill="1" applyBorder="1" applyAlignment="1">
      <alignment horizontal="left" vertical="center" wrapText="1"/>
    </xf>
    <xf numFmtId="3" fontId="7" fillId="32" borderId="14" xfId="0" applyNumberFormat="1" applyFont="1" applyFill="1" applyBorder="1" applyAlignment="1">
      <alignment horizontal="left" vertical="center" wrapText="1"/>
    </xf>
    <xf numFmtId="3" fontId="6" fillId="32" borderId="13" xfId="0" applyNumberFormat="1" applyFont="1" applyFill="1" applyBorder="1" applyAlignment="1">
      <alignment vertical="center"/>
    </xf>
    <xf numFmtId="1" fontId="6" fillId="32" borderId="14" xfId="63" applyNumberFormat="1" applyFont="1" applyFill="1" applyBorder="1" applyAlignment="1">
      <alignment horizontal="left" vertical="center"/>
      <protection/>
    </xf>
    <xf numFmtId="1" fontId="6" fillId="32" borderId="14" xfId="63" applyNumberFormat="1" applyFont="1" applyFill="1" applyBorder="1" applyAlignment="1">
      <alignment horizontal="left" vertical="center" wrapText="1"/>
      <protection/>
    </xf>
    <xf numFmtId="1" fontId="6" fillId="32" borderId="14" xfId="63" applyNumberFormat="1" applyFont="1" applyFill="1" applyBorder="1" applyAlignment="1">
      <alignment horizontal="left" vertical="center" wrapText="1"/>
      <protection/>
    </xf>
    <xf numFmtId="49" fontId="6" fillId="32" borderId="13" xfId="0" applyNumberFormat="1" applyFont="1" applyFill="1" applyBorder="1" applyAlignment="1">
      <alignment horizontal="left" vertical="center" wrapText="1"/>
    </xf>
    <xf numFmtId="49" fontId="6" fillId="32" borderId="14" xfId="0" applyNumberFormat="1" applyFont="1" applyFill="1" applyBorder="1" applyAlignment="1">
      <alignment horizontal="left" vertical="center" wrapText="1"/>
    </xf>
    <xf numFmtId="49" fontId="6" fillId="32" borderId="13" xfId="0" applyNumberFormat="1" applyFont="1" applyFill="1" applyBorder="1" applyAlignment="1">
      <alignment horizontal="left" vertical="center"/>
    </xf>
    <xf numFmtId="0" fontId="7" fillId="32" borderId="14" xfId="0" applyFont="1" applyFill="1" applyBorder="1" applyAlignment="1">
      <alignment vertical="center" wrapText="1"/>
    </xf>
    <xf numFmtId="0" fontId="7" fillId="32" borderId="13" xfId="64" applyFont="1" applyFill="1" applyBorder="1" applyAlignment="1">
      <alignment horizontal="left" vertical="center" wrapText="1"/>
      <protection/>
    </xf>
    <xf numFmtId="0" fontId="7" fillId="32" borderId="14" xfId="64" applyFont="1" applyFill="1" applyBorder="1" applyAlignment="1">
      <alignment horizontal="left" vertical="center" wrapText="1"/>
      <protection/>
    </xf>
    <xf numFmtId="0" fontId="6" fillId="32" borderId="14" xfId="0" applyNumberFormat="1" applyFont="1" applyFill="1" applyBorder="1" applyAlignment="1">
      <alignment vertical="top" wrapText="1"/>
    </xf>
    <xf numFmtId="4" fontId="6" fillId="32" borderId="20" xfId="64" applyNumberFormat="1" applyFont="1" applyFill="1" applyBorder="1" applyAlignment="1">
      <alignment/>
      <protection/>
    </xf>
    <xf numFmtId="0" fontId="6" fillId="32" borderId="14" xfId="0" applyNumberFormat="1" applyFont="1" applyFill="1" applyBorder="1" applyAlignment="1">
      <alignment wrapText="1"/>
    </xf>
    <xf numFmtId="4" fontId="7" fillId="32" borderId="20" xfId="64" applyNumberFormat="1" applyFont="1" applyFill="1" applyBorder="1" applyAlignment="1">
      <alignment horizontal="right" vertical="center"/>
      <protection/>
    </xf>
    <xf numFmtId="0" fontId="6" fillId="32" borderId="14" xfId="0" applyFont="1" applyFill="1" applyBorder="1" applyAlignment="1">
      <alignment horizontal="left" wrapText="1"/>
    </xf>
    <xf numFmtId="49" fontId="7" fillId="32" borderId="13" xfId="0" applyNumberFormat="1" applyFont="1" applyFill="1" applyBorder="1" applyAlignment="1">
      <alignment horizontal="left" vertical="center" wrapText="1"/>
    </xf>
    <xf numFmtId="49" fontId="7" fillId="32" borderId="14" xfId="0" applyNumberFormat="1" applyFont="1" applyFill="1" applyBorder="1" applyAlignment="1">
      <alignment horizontal="left" vertical="center" wrapText="1"/>
    </xf>
    <xf numFmtId="49" fontId="7" fillId="32" borderId="13" xfId="0" applyNumberFormat="1" applyFont="1" applyFill="1" applyBorder="1" applyAlignment="1">
      <alignment horizontal="center" vertical="center" wrapText="1"/>
    </xf>
    <xf numFmtId="49" fontId="7" fillId="32" borderId="14" xfId="0" applyNumberFormat="1" applyFont="1" applyFill="1" applyBorder="1" applyAlignment="1">
      <alignment horizontal="center" vertical="center" wrapText="1"/>
    </xf>
    <xf numFmtId="49" fontId="7" fillId="32" borderId="14" xfId="0" applyNumberFormat="1" applyFont="1" applyFill="1" applyBorder="1" applyAlignment="1">
      <alignment horizontal="center" vertical="center" wrapText="1"/>
    </xf>
    <xf numFmtId="49" fontId="7" fillId="32" borderId="52" xfId="0" applyNumberFormat="1" applyFont="1" applyFill="1" applyBorder="1" applyAlignment="1">
      <alignment horizontal="left" vertical="center"/>
    </xf>
    <xf numFmtId="4" fontId="6" fillId="32" borderId="53" xfId="64" applyNumberFormat="1" applyFont="1" applyFill="1" applyBorder="1" applyAlignment="1">
      <alignment horizontal="right"/>
      <protection/>
    </xf>
    <xf numFmtId="4" fontId="6" fillId="32" borderId="54" xfId="64" applyNumberFormat="1" applyFont="1" applyFill="1" applyBorder="1" applyAlignment="1">
      <alignment horizontal="right"/>
      <protection/>
    </xf>
    <xf numFmtId="4" fontId="6" fillId="32" borderId="55" xfId="64" applyNumberFormat="1" applyFont="1" applyFill="1" applyBorder="1" applyAlignment="1">
      <alignment horizontal="right"/>
      <protection/>
    </xf>
    <xf numFmtId="49" fontId="6" fillId="32" borderId="14" xfId="0" applyNumberFormat="1" applyFont="1" applyFill="1" applyBorder="1" applyAlignment="1">
      <alignment horizontal="left" vertical="justify" wrapText="1"/>
    </xf>
    <xf numFmtId="0" fontId="6" fillId="32" borderId="14" xfId="0" applyFont="1" applyFill="1" applyBorder="1" applyAlignment="1">
      <alignment horizontal="left" vertical="justify" wrapText="1"/>
    </xf>
    <xf numFmtId="4" fontId="6" fillId="32" borderId="56" xfId="64" applyNumberFormat="1" applyFont="1" applyFill="1" applyBorder="1" applyAlignment="1">
      <alignment horizontal="right"/>
      <protection/>
    </xf>
    <xf numFmtId="4" fontId="6" fillId="32" borderId="57" xfId="64" applyNumberFormat="1" applyFont="1" applyFill="1" applyBorder="1" applyAlignment="1">
      <alignment horizontal="right"/>
      <protection/>
    </xf>
    <xf numFmtId="49" fontId="6" fillId="32" borderId="28" xfId="0" applyNumberFormat="1" applyFont="1" applyFill="1" applyBorder="1" applyAlignment="1">
      <alignment horizontal="left" vertical="center" wrapText="1"/>
    </xf>
    <xf numFmtId="49" fontId="6" fillId="32" borderId="29" xfId="0" applyNumberFormat="1" applyFont="1" applyFill="1" applyBorder="1" applyAlignment="1">
      <alignment horizontal="left" vertical="center" wrapText="1"/>
    </xf>
    <xf numFmtId="4" fontId="7" fillId="32" borderId="55" xfId="64" applyNumberFormat="1" applyFont="1" applyFill="1" applyBorder="1" applyAlignment="1">
      <alignment horizontal="right"/>
      <protection/>
    </xf>
    <xf numFmtId="49" fontId="7" fillId="32" borderId="13" xfId="0" applyNumberFormat="1" applyFont="1" applyFill="1" applyBorder="1" applyAlignment="1">
      <alignment vertical="center" wrapText="1"/>
    </xf>
    <xf numFmtId="4" fontId="7" fillId="32" borderId="58" xfId="64" applyNumberFormat="1" applyFont="1" applyFill="1" applyBorder="1" applyAlignment="1">
      <alignment horizontal="right"/>
      <protection/>
    </xf>
    <xf numFmtId="4" fontId="6" fillId="32" borderId="59" xfId="64" applyNumberFormat="1" applyFont="1" applyFill="1" applyBorder="1" applyAlignment="1">
      <alignment horizontal="right"/>
      <protection/>
    </xf>
    <xf numFmtId="4" fontId="6" fillId="32" borderId="58" xfId="64" applyNumberFormat="1" applyFont="1" applyFill="1" applyBorder="1" applyAlignment="1">
      <alignment horizontal="right"/>
      <protection/>
    </xf>
    <xf numFmtId="4" fontId="6" fillId="32" borderId="60" xfId="64" applyNumberFormat="1" applyFont="1" applyFill="1" applyBorder="1" applyAlignment="1">
      <alignment horizontal="right"/>
      <protection/>
    </xf>
    <xf numFmtId="49" fontId="7" fillId="32" borderId="61" xfId="0" applyNumberFormat="1" applyFont="1" applyFill="1" applyBorder="1" applyAlignment="1">
      <alignment horizontal="center" vertical="center" wrapText="1"/>
    </xf>
    <xf numFmtId="49" fontId="6" fillId="32" borderId="19" xfId="0" applyNumberFormat="1" applyFont="1" applyFill="1" applyBorder="1" applyAlignment="1">
      <alignment horizontal="left" vertical="justify" wrapText="1"/>
    </xf>
    <xf numFmtId="0" fontId="6" fillId="32" borderId="19" xfId="0" applyFont="1" applyFill="1" applyBorder="1" applyAlignment="1">
      <alignment horizontal="left" vertical="justify" wrapText="1"/>
    </xf>
    <xf numFmtId="49" fontId="7" fillId="32" borderId="17" xfId="0" applyNumberFormat="1" applyFont="1" applyFill="1" applyBorder="1" applyAlignment="1">
      <alignment horizontal="center" vertical="center" wrapText="1"/>
    </xf>
    <xf numFmtId="49" fontId="7" fillId="32" borderId="10" xfId="0" applyNumberFormat="1" applyFont="1" applyFill="1" applyBorder="1" applyAlignment="1">
      <alignment horizontal="center" vertical="center" wrapText="1"/>
    </xf>
    <xf numFmtId="4" fontId="6" fillId="32" borderId="24" xfId="64" applyNumberFormat="1" applyFont="1" applyFill="1" applyBorder="1" applyAlignment="1">
      <alignment horizontal="right"/>
      <protection/>
    </xf>
    <xf numFmtId="4" fontId="6" fillId="32" borderId="18" xfId="64" applyNumberFormat="1" applyFont="1" applyFill="1" applyBorder="1" applyAlignment="1">
      <alignment horizontal="right"/>
      <protection/>
    </xf>
    <xf numFmtId="49" fontId="7" fillId="34" borderId="62" xfId="0" applyNumberFormat="1" applyFont="1" applyFill="1" applyBorder="1" applyAlignment="1">
      <alignment horizontal="center" vertical="center" wrapText="1"/>
    </xf>
    <xf numFmtId="49" fontId="7" fillId="34" borderId="63" xfId="0" applyNumberFormat="1" applyFont="1" applyFill="1" applyBorder="1" applyAlignment="1">
      <alignment horizontal="center" vertical="center" wrapText="1"/>
    </xf>
    <xf numFmtId="0" fontId="7" fillId="34" borderId="64" xfId="64" applyFont="1" applyFill="1" applyBorder="1" applyAlignment="1">
      <alignment horizontal="center" vertical="center"/>
      <protection/>
    </xf>
    <xf numFmtId="4" fontId="7" fillId="34" borderId="64" xfId="64" applyNumberFormat="1" applyFont="1" applyFill="1" applyBorder="1" applyAlignment="1">
      <alignment horizontal="right" vertical="center"/>
      <protection/>
    </xf>
    <xf numFmtId="4" fontId="7" fillId="34" borderId="65" xfId="64" applyNumberFormat="1" applyFont="1" applyFill="1" applyBorder="1" applyAlignment="1">
      <alignment horizontal="right" vertical="center"/>
      <protection/>
    </xf>
    <xf numFmtId="0" fontId="7" fillId="32" borderId="66" xfId="0" applyFont="1" applyFill="1" applyBorder="1" applyAlignment="1">
      <alignment vertical="center"/>
    </xf>
    <xf numFmtId="0" fontId="7" fillId="32" borderId="23" xfId="0" applyFont="1" applyFill="1" applyBorder="1" applyAlignment="1">
      <alignment vertical="center"/>
    </xf>
    <xf numFmtId="0" fontId="7" fillId="32" borderId="23" xfId="0" applyFont="1" applyFill="1" applyBorder="1" applyAlignment="1">
      <alignment horizontal="center" vertical="center"/>
    </xf>
    <xf numFmtId="4" fontId="7" fillId="32" borderId="23" xfId="64" applyNumberFormat="1" applyFont="1" applyFill="1" applyBorder="1" applyAlignment="1">
      <alignment horizontal="right"/>
      <protection/>
    </xf>
    <xf numFmtId="4" fontId="7" fillId="32" borderId="51" xfId="64" applyNumberFormat="1" applyFont="1" applyFill="1" applyBorder="1" applyAlignment="1">
      <alignment horizontal="right"/>
      <protection/>
    </xf>
    <xf numFmtId="0" fontId="7" fillId="32" borderId="67" xfId="0" applyFont="1" applyFill="1" applyBorder="1" applyAlignment="1">
      <alignment horizontal="left" vertical="center"/>
    </xf>
    <xf numFmtId="0" fontId="6" fillId="32" borderId="68" xfId="0" applyFont="1" applyFill="1" applyBorder="1" applyAlignment="1">
      <alignment horizontal="center" vertical="center"/>
    </xf>
    <xf numFmtId="0" fontId="6" fillId="32" borderId="68" xfId="0" applyFont="1" applyFill="1" applyBorder="1" applyAlignment="1">
      <alignment horizontal="center" vertical="center" wrapText="1"/>
    </xf>
    <xf numFmtId="0" fontId="7" fillId="32" borderId="68" xfId="64" applyFont="1" applyFill="1" applyBorder="1" applyAlignment="1">
      <alignment horizontal="center" vertical="center"/>
      <protection/>
    </xf>
    <xf numFmtId="4" fontId="7" fillId="32" borderId="68" xfId="64" applyNumberFormat="1" applyFont="1" applyFill="1" applyBorder="1" applyAlignment="1">
      <alignment horizontal="right"/>
      <protection/>
    </xf>
    <xf numFmtId="4" fontId="6" fillId="32" borderId="10" xfId="0" applyNumberFormat="1" applyFont="1" applyFill="1" applyBorder="1" applyAlignment="1">
      <alignment horizontal="right"/>
    </xf>
    <xf numFmtId="4" fontId="6" fillId="32" borderId="69" xfId="0" applyNumberFormat="1" applyFont="1" applyFill="1" applyBorder="1" applyAlignment="1">
      <alignment horizontal="right"/>
    </xf>
    <xf numFmtId="0" fontId="12" fillId="32" borderId="14" xfId="0" applyFont="1" applyFill="1" applyBorder="1" applyAlignment="1">
      <alignment/>
    </xf>
    <xf numFmtId="0" fontId="12" fillId="32" borderId="14" xfId="0" applyFont="1" applyFill="1" applyBorder="1" applyAlignment="1">
      <alignment wrapText="1"/>
    </xf>
    <xf numFmtId="49" fontId="7" fillId="32" borderId="70" xfId="0" applyNumberFormat="1" applyFont="1" applyFill="1" applyBorder="1" applyAlignment="1">
      <alignment horizontal="left" vertical="center" wrapText="1"/>
    </xf>
    <xf numFmtId="0" fontId="6" fillId="32" borderId="71" xfId="0" applyFont="1" applyFill="1" applyBorder="1" applyAlignment="1">
      <alignment vertical="center" wrapText="1"/>
    </xf>
    <xf numFmtId="0" fontId="6" fillId="32" borderId="72" xfId="0" applyFont="1" applyFill="1" applyBorder="1" applyAlignment="1">
      <alignment vertical="center" wrapText="1"/>
    </xf>
    <xf numFmtId="0" fontId="6" fillId="32" borderId="23" xfId="64" applyFont="1" applyFill="1" applyBorder="1" applyAlignment="1">
      <alignment horizontal="center" vertical="center"/>
      <protection/>
    </xf>
    <xf numFmtId="4" fontId="6" fillId="32" borderId="23" xfId="64" applyNumberFormat="1" applyFont="1" applyFill="1" applyBorder="1" applyAlignment="1">
      <alignment horizontal="right"/>
      <protection/>
    </xf>
    <xf numFmtId="4" fontId="6" fillId="32" borderId="73" xfId="64" applyNumberFormat="1" applyFont="1" applyFill="1" applyBorder="1" applyAlignment="1">
      <alignment horizontal="right"/>
      <protection/>
    </xf>
    <xf numFmtId="0" fontId="7" fillId="32" borderId="0" xfId="0" applyFont="1" applyFill="1" applyAlignment="1">
      <alignment vertical="center"/>
    </xf>
    <xf numFmtId="49" fontId="7" fillId="32" borderId="66" xfId="0" applyNumberFormat="1" applyFont="1" applyFill="1" applyBorder="1" applyAlignment="1">
      <alignment horizontal="left" vertical="center"/>
    </xf>
    <xf numFmtId="0" fontId="6" fillId="32" borderId="23" xfId="0" applyFont="1" applyFill="1" applyBorder="1" applyAlignment="1">
      <alignment horizontal="left" vertical="center" wrapText="1"/>
    </xf>
    <xf numFmtId="0" fontId="6" fillId="32" borderId="23" xfId="0" applyFont="1" applyFill="1" applyBorder="1" applyAlignment="1">
      <alignment vertical="center"/>
    </xf>
    <xf numFmtId="0" fontId="7" fillId="32" borderId="23" xfId="64" applyFont="1" applyFill="1" applyBorder="1" applyAlignment="1">
      <alignment horizontal="center" vertical="center"/>
      <protection/>
    </xf>
    <xf numFmtId="49" fontId="7" fillId="32" borderId="17" xfId="0" applyNumberFormat="1" applyFont="1" applyFill="1" applyBorder="1" applyAlignment="1">
      <alignment horizontal="left" vertical="center"/>
    </xf>
    <xf numFmtId="0" fontId="7" fillId="32" borderId="10" xfId="64" applyFont="1" applyFill="1" applyBorder="1" applyAlignment="1">
      <alignment horizontal="center" vertical="center"/>
      <protection/>
    </xf>
    <xf numFmtId="4" fontId="7" fillId="32" borderId="10" xfId="64" applyNumberFormat="1" applyFont="1" applyFill="1" applyBorder="1" applyAlignment="1">
      <alignment horizontal="right"/>
      <protection/>
    </xf>
    <xf numFmtId="4" fontId="7" fillId="32" borderId="69" xfId="64" applyNumberFormat="1" applyFont="1" applyFill="1" applyBorder="1" applyAlignment="1">
      <alignment horizontal="right"/>
      <protection/>
    </xf>
    <xf numFmtId="3" fontId="7" fillId="32" borderId="17" xfId="0" applyNumberFormat="1" applyFont="1" applyFill="1" applyBorder="1" applyAlignment="1">
      <alignment vertical="center"/>
    </xf>
    <xf numFmtId="0" fontId="6" fillId="32" borderId="10" xfId="64" applyFont="1" applyFill="1" applyBorder="1" applyAlignment="1">
      <alignment horizontal="left" vertical="center" wrapText="1"/>
      <protection/>
    </xf>
    <xf numFmtId="0" fontId="7" fillId="32" borderId="67" xfId="0" applyFont="1" applyFill="1" applyBorder="1" applyAlignment="1">
      <alignment vertical="center"/>
    </xf>
    <xf numFmtId="0" fontId="6" fillId="32" borderId="68" xfId="0" applyFont="1" applyFill="1" applyBorder="1" applyAlignment="1">
      <alignment vertical="center"/>
    </xf>
    <xf numFmtId="223" fontId="7" fillId="32" borderId="68" xfId="64" applyNumberFormat="1" applyFont="1" applyFill="1" applyBorder="1" applyAlignment="1">
      <alignment horizontal="center" vertical="center"/>
      <protection/>
    </xf>
    <xf numFmtId="4" fontId="6" fillId="32" borderId="74" xfId="64" applyNumberFormat="1" applyFont="1" applyFill="1" applyBorder="1" applyAlignment="1">
      <alignment horizontal="right"/>
      <protection/>
    </xf>
    <xf numFmtId="4" fontId="7" fillId="32" borderId="14" xfId="0" applyNumberFormat="1" applyFont="1" applyFill="1" applyBorder="1" applyAlignment="1">
      <alignment horizontal="right"/>
    </xf>
    <xf numFmtId="1" fontId="7" fillId="32" borderId="14" xfId="63" applyNumberFormat="1" applyFont="1" applyFill="1" applyBorder="1" applyAlignment="1">
      <alignment horizontal="center" vertical="center"/>
      <protection/>
    </xf>
    <xf numFmtId="3" fontId="7" fillId="32" borderId="14" xfId="0" applyNumberFormat="1" applyFont="1" applyFill="1" applyBorder="1" applyAlignment="1">
      <alignment vertical="center"/>
    </xf>
    <xf numFmtId="4" fontId="6" fillId="32" borderId="60" xfId="0" applyNumberFormat="1" applyFont="1" applyFill="1" applyBorder="1" applyAlignment="1">
      <alignment horizontal="right"/>
    </xf>
    <xf numFmtId="4" fontId="6" fillId="32" borderId="75" xfId="0" applyNumberFormat="1" applyFont="1" applyFill="1" applyBorder="1" applyAlignment="1">
      <alignment horizontal="right"/>
    </xf>
    <xf numFmtId="4" fontId="6" fillId="32" borderId="22" xfId="0" applyNumberFormat="1" applyFont="1" applyFill="1" applyBorder="1" applyAlignment="1">
      <alignment horizontal="right"/>
    </xf>
    <xf numFmtId="4" fontId="6" fillId="32" borderId="20" xfId="0" applyNumberFormat="1" applyFont="1" applyFill="1" applyBorder="1" applyAlignment="1">
      <alignment horizontal="right"/>
    </xf>
    <xf numFmtId="4" fontId="6" fillId="32" borderId="76" xfId="64" applyNumberFormat="1" applyFont="1" applyFill="1" applyBorder="1" applyAlignment="1">
      <alignment horizontal="right"/>
      <protection/>
    </xf>
    <xf numFmtId="4" fontId="6" fillId="32" borderId="77" xfId="64" applyNumberFormat="1" applyFont="1" applyFill="1" applyBorder="1" applyAlignment="1">
      <alignment horizontal="right"/>
      <protection/>
    </xf>
    <xf numFmtId="4" fontId="7" fillId="32" borderId="60" xfId="64" applyNumberFormat="1" applyFont="1" applyFill="1" applyBorder="1" applyAlignment="1">
      <alignment horizontal="right"/>
      <protection/>
    </xf>
    <xf numFmtId="4" fontId="6" fillId="32" borderId="0" xfId="0" applyNumberFormat="1" applyFont="1" applyFill="1" applyAlignment="1">
      <alignment vertical="center"/>
    </xf>
    <xf numFmtId="4" fontId="6" fillId="32" borderId="78" xfId="64" applyNumberFormat="1" applyFont="1" applyFill="1" applyBorder="1" applyAlignment="1">
      <alignment horizontal="right"/>
      <protection/>
    </xf>
    <xf numFmtId="4" fontId="6" fillId="32" borderId="75" xfId="64" applyNumberFormat="1" applyFont="1" applyFill="1" applyBorder="1" applyAlignment="1">
      <alignment horizontal="right"/>
      <protection/>
    </xf>
    <xf numFmtId="49" fontId="7" fillId="32" borderId="79" xfId="0" applyNumberFormat="1" applyFont="1" applyFill="1" applyBorder="1" applyAlignment="1">
      <alignment horizontal="center" vertical="center" wrapText="1"/>
    </xf>
    <xf numFmtId="49" fontId="7" fillId="32" borderId="80" xfId="0" applyNumberFormat="1" applyFont="1" applyFill="1" applyBorder="1" applyAlignment="1">
      <alignment horizontal="center" vertical="center" wrapText="1"/>
    </xf>
    <xf numFmtId="0" fontId="6" fillId="32" borderId="80" xfId="0" applyFont="1" applyFill="1" applyBorder="1" applyAlignment="1">
      <alignment vertical="center"/>
    </xf>
    <xf numFmtId="0" fontId="6" fillId="32" borderId="80" xfId="64" applyFont="1" applyFill="1" applyBorder="1" applyAlignment="1">
      <alignment horizontal="center" vertical="center"/>
      <protection/>
    </xf>
    <xf numFmtId="4" fontId="6" fillId="32" borderId="80" xfId="64" applyNumberFormat="1" applyFont="1" applyFill="1" applyBorder="1" applyAlignment="1">
      <alignment horizontal="right"/>
      <protection/>
    </xf>
    <xf numFmtId="4" fontId="6" fillId="32" borderId="81" xfId="64" applyNumberFormat="1" applyFont="1" applyFill="1" applyBorder="1" applyAlignment="1">
      <alignment horizontal="right"/>
      <protection/>
    </xf>
    <xf numFmtId="4" fontId="6" fillId="32" borderId="82" xfId="64" applyNumberFormat="1" applyFont="1" applyFill="1" applyBorder="1" applyAlignment="1">
      <alignment horizontal="right"/>
      <protection/>
    </xf>
    <xf numFmtId="0" fontId="6" fillId="32" borderId="0" xfId="64" applyFont="1" applyFill="1" applyBorder="1" applyAlignment="1">
      <alignment horizontal="left" vertical="center"/>
      <protection/>
    </xf>
    <xf numFmtId="0" fontId="6" fillId="32" borderId="0" xfId="0" applyFont="1" applyFill="1" applyAlignment="1">
      <alignment horizontal="center" vertical="center"/>
    </xf>
    <xf numFmtId="49" fontId="6" fillId="32" borderId="0" xfId="64" applyNumberFormat="1" applyFont="1" applyFill="1" applyAlignment="1">
      <alignment vertical="center" wrapText="1"/>
      <protection/>
    </xf>
    <xf numFmtId="0" fontId="7" fillId="32" borderId="38" xfId="64" applyFont="1" applyFill="1" applyBorder="1" applyAlignment="1">
      <alignment horizontal="left"/>
      <protection/>
    </xf>
    <xf numFmtId="49" fontId="6" fillId="32" borderId="0" xfId="64" applyNumberFormat="1" applyFont="1" applyFill="1" applyAlignment="1">
      <alignment horizontal="right" vertical="center"/>
      <protection/>
    </xf>
    <xf numFmtId="0" fontId="6" fillId="32" borderId="0" xfId="0" applyFont="1" applyFill="1" applyAlignment="1">
      <alignment horizontal="left"/>
    </xf>
    <xf numFmtId="0" fontId="6" fillId="32" borderId="0" xfId="0" applyFont="1" applyFill="1" applyAlignment="1">
      <alignment/>
    </xf>
    <xf numFmtId="0" fontId="7" fillId="32" borderId="0" xfId="64" applyFont="1" applyFill="1" applyBorder="1" applyAlignment="1">
      <alignment vertical="center"/>
      <protection/>
    </xf>
    <xf numFmtId="0" fontId="7" fillId="32" borderId="0" xfId="64" applyFont="1" applyFill="1" applyBorder="1" applyAlignment="1">
      <alignment horizontal="center" vertical="center"/>
      <protection/>
    </xf>
    <xf numFmtId="0" fontId="6" fillId="32" borderId="0" xfId="64" applyFont="1" applyFill="1" applyAlignment="1">
      <alignment horizontal="left" vertical="center"/>
      <protection/>
    </xf>
    <xf numFmtId="0" fontId="7" fillId="32" borderId="0" xfId="64" applyFont="1" applyFill="1" applyBorder="1" applyAlignment="1">
      <alignment horizontal="left" vertical="center"/>
      <protection/>
    </xf>
    <xf numFmtId="0" fontId="7" fillId="32" borderId="41" xfId="64" applyFont="1" applyFill="1" applyBorder="1" applyAlignment="1">
      <alignment horizontal="left" vertical="center"/>
      <protection/>
    </xf>
    <xf numFmtId="0" fontId="6" fillId="32" borderId="83" xfId="64" applyFont="1" applyFill="1" applyBorder="1" applyAlignment="1">
      <alignment vertical="center"/>
      <protection/>
    </xf>
    <xf numFmtId="0" fontId="6" fillId="32" borderId="83" xfId="64" applyFont="1" applyFill="1" applyBorder="1" applyAlignment="1" quotePrefix="1">
      <alignment horizontal="center" vertical="center"/>
      <protection/>
    </xf>
    <xf numFmtId="0" fontId="7" fillId="32" borderId="83" xfId="64" applyFont="1" applyFill="1" applyBorder="1" applyAlignment="1" quotePrefix="1">
      <alignment horizontal="center" vertical="center"/>
      <protection/>
    </xf>
    <xf numFmtId="0" fontId="6" fillId="32" borderId="34" xfId="64" applyFont="1" applyFill="1" applyBorder="1" applyAlignment="1">
      <alignment horizontal="center" vertical="center"/>
      <protection/>
    </xf>
    <xf numFmtId="0" fontId="6" fillId="32" borderId="16" xfId="64" applyFont="1" applyFill="1" applyBorder="1" applyAlignment="1">
      <alignment horizontal="center" vertical="center" wrapText="1"/>
      <protection/>
    </xf>
    <xf numFmtId="1" fontId="6" fillId="32" borderId="28" xfId="60" applyNumberFormat="1" applyFont="1" applyFill="1" applyBorder="1" applyAlignment="1">
      <alignment horizontal="center" vertical="center" wrapText="1"/>
      <protection/>
    </xf>
    <xf numFmtId="0" fontId="6" fillId="32" borderId="84" xfId="64" applyFont="1" applyFill="1" applyBorder="1" applyAlignment="1">
      <alignment horizontal="center" vertical="center" wrapText="1"/>
      <protection/>
    </xf>
    <xf numFmtId="0" fontId="7" fillId="34" borderId="85" xfId="0" applyFont="1" applyFill="1" applyBorder="1" applyAlignment="1">
      <alignment horizontal="center" vertical="center" wrapText="1"/>
    </xf>
    <xf numFmtId="0" fontId="7" fillId="34" borderId="86" xfId="0" applyFont="1" applyFill="1" applyBorder="1" applyAlignment="1">
      <alignment horizontal="center" vertical="center" wrapText="1"/>
    </xf>
    <xf numFmtId="0" fontId="7" fillId="34" borderId="87" xfId="64" applyFont="1" applyFill="1" applyBorder="1" applyAlignment="1">
      <alignment horizontal="left" vertical="center"/>
      <protection/>
    </xf>
    <xf numFmtId="4" fontId="7" fillId="34" borderId="87" xfId="64" applyNumberFormat="1" applyFont="1" applyFill="1" applyBorder="1" applyAlignment="1">
      <alignment vertical="center"/>
      <protection/>
    </xf>
    <xf numFmtId="4" fontId="7" fillId="34" borderId="88" xfId="64" applyNumberFormat="1" applyFont="1" applyFill="1" applyBorder="1" applyAlignment="1">
      <alignment vertical="center"/>
      <protection/>
    </xf>
    <xf numFmtId="0" fontId="7" fillId="32" borderId="66" xfId="0" applyFont="1" applyFill="1" applyBorder="1" applyAlignment="1">
      <alignment horizontal="left" vertical="center" wrapText="1"/>
    </xf>
    <xf numFmtId="0" fontId="7" fillId="32" borderId="89" xfId="0" applyFont="1" applyFill="1" applyBorder="1" applyAlignment="1">
      <alignment horizontal="left" vertical="center" wrapText="1"/>
    </xf>
    <xf numFmtId="0" fontId="7" fillId="32" borderId="23" xfId="64" applyFont="1" applyFill="1" applyBorder="1" applyAlignment="1">
      <alignment horizontal="left" vertical="center"/>
      <protection/>
    </xf>
    <xf numFmtId="4" fontId="6" fillId="32" borderId="23" xfId="64" applyNumberFormat="1" applyFont="1" applyFill="1" applyBorder="1" applyAlignment="1">
      <alignment/>
      <protection/>
    </xf>
    <xf numFmtId="4" fontId="6" fillId="32" borderId="90" xfId="64" applyNumberFormat="1" applyFont="1" applyFill="1" applyBorder="1" applyAlignment="1">
      <alignment/>
      <protection/>
    </xf>
    <xf numFmtId="0" fontId="7" fillId="32" borderId="11" xfId="0" applyFont="1" applyFill="1" applyBorder="1" applyAlignment="1">
      <alignment vertical="center"/>
    </xf>
    <xf numFmtId="0" fontId="7" fillId="32" borderId="30" xfId="0" applyFont="1" applyFill="1" applyBorder="1" applyAlignment="1">
      <alignment vertical="center"/>
    </xf>
    <xf numFmtId="0" fontId="6" fillId="32" borderId="27" xfId="0" applyFont="1" applyFill="1" applyBorder="1" applyAlignment="1">
      <alignment horizontal="center" vertical="center"/>
    </xf>
    <xf numFmtId="4" fontId="6" fillId="32" borderId="69" xfId="64" applyNumberFormat="1" applyFont="1" applyFill="1" applyBorder="1" applyAlignment="1">
      <alignment horizontal="right" vertical="center"/>
      <protection/>
    </xf>
    <xf numFmtId="0" fontId="6" fillId="32" borderId="11" xfId="64" applyFont="1" applyFill="1" applyBorder="1" applyAlignment="1">
      <alignment horizontal="left" vertical="center"/>
      <protection/>
    </xf>
    <xf numFmtId="0" fontId="6" fillId="32" borderId="30" xfId="64" applyFont="1" applyFill="1" applyBorder="1" applyAlignment="1">
      <alignment horizontal="left" vertical="center"/>
      <protection/>
    </xf>
    <xf numFmtId="0" fontId="6" fillId="32" borderId="27" xfId="64" applyFont="1" applyFill="1" applyBorder="1" applyAlignment="1">
      <alignment horizontal="left" vertical="center"/>
      <protection/>
    </xf>
    <xf numFmtId="4" fontId="6" fillId="32" borderId="69" xfId="0" applyNumberFormat="1" applyFont="1" applyFill="1" applyBorder="1" applyAlignment="1">
      <alignment vertical="center"/>
    </xf>
    <xf numFmtId="0" fontId="6" fillId="32" borderId="11" xfId="0" applyFont="1" applyFill="1" applyBorder="1" applyAlignment="1">
      <alignment horizontal="center" vertical="center"/>
    </xf>
    <xf numFmtId="0" fontId="6" fillId="32" borderId="30" xfId="0" applyFont="1" applyFill="1" applyBorder="1" applyAlignment="1">
      <alignment horizontal="left" vertical="center"/>
    </xf>
    <xf numFmtId="0" fontId="6" fillId="32" borderId="27" xfId="0" applyFont="1" applyFill="1" applyBorder="1" applyAlignment="1">
      <alignment horizontal="left" vertical="center"/>
    </xf>
    <xf numFmtId="0" fontId="7" fillId="32" borderId="17" xfId="0" applyFont="1" applyFill="1" applyBorder="1" applyAlignment="1">
      <alignment horizontal="left" vertical="center" wrapText="1"/>
    </xf>
    <xf numFmtId="0" fontId="7" fillId="32" borderId="91" xfId="0" applyFont="1" applyFill="1" applyBorder="1" applyAlignment="1">
      <alignment horizontal="left" vertical="center" wrapText="1"/>
    </xf>
    <xf numFmtId="4" fontId="6" fillId="32" borderId="10" xfId="64" applyNumberFormat="1" applyFont="1" applyFill="1" applyBorder="1" applyAlignment="1">
      <alignment/>
      <protection/>
    </xf>
    <xf numFmtId="4" fontId="6" fillId="32" borderId="69" xfId="64" applyNumberFormat="1" applyFont="1" applyFill="1" applyBorder="1" applyAlignment="1">
      <alignment/>
      <protection/>
    </xf>
    <xf numFmtId="49" fontId="7" fillId="32" borderId="11" xfId="0" applyNumberFormat="1" applyFont="1" applyFill="1" applyBorder="1" applyAlignment="1">
      <alignment vertical="center"/>
    </xf>
    <xf numFmtId="49" fontId="6" fillId="32" borderId="30" xfId="0" applyNumberFormat="1" applyFont="1" applyFill="1" applyBorder="1" applyAlignment="1">
      <alignment vertical="center"/>
    </xf>
    <xf numFmtId="0" fontId="7" fillId="32" borderId="11" xfId="0" applyFont="1" applyFill="1" applyBorder="1" applyAlignment="1">
      <alignment horizontal="left" vertical="center"/>
    </xf>
    <xf numFmtId="0" fontId="6" fillId="32" borderId="27" xfId="0" applyFont="1" applyFill="1" applyBorder="1" applyAlignment="1">
      <alignment horizontal="left" vertical="center" wrapText="1"/>
    </xf>
    <xf numFmtId="0" fontId="6" fillId="32" borderId="30" xfId="0" applyFont="1" applyFill="1" applyBorder="1" applyAlignment="1">
      <alignment vertical="center"/>
    </xf>
    <xf numFmtId="0" fontId="6" fillId="32" borderId="11" xfId="0" applyNumberFormat="1" applyFont="1" applyFill="1" applyBorder="1" applyAlignment="1">
      <alignment horizontal="center" vertical="center"/>
    </xf>
    <xf numFmtId="49" fontId="6" fillId="32" borderId="27" xfId="0" applyNumberFormat="1" applyFont="1" applyFill="1" applyBorder="1" applyAlignment="1">
      <alignment horizontal="left" vertical="center"/>
    </xf>
    <xf numFmtId="0" fontId="6" fillId="32" borderId="11" xfId="0" applyNumberFormat="1" applyFont="1" applyFill="1" applyBorder="1" applyAlignment="1">
      <alignment horizontal="fill" vertical="center" wrapText="1"/>
    </xf>
    <xf numFmtId="49" fontId="7" fillId="32" borderId="17" xfId="0" applyNumberFormat="1" applyFont="1" applyFill="1" applyBorder="1" applyAlignment="1">
      <alignment horizontal="left" vertical="center" wrapText="1"/>
    </xf>
    <xf numFmtId="49" fontId="7" fillId="32" borderId="91" xfId="0" applyNumberFormat="1" applyFont="1" applyFill="1" applyBorder="1" applyAlignment="1">
      <alignment horizontal="left" vertical="center" wrapText="1"/>
    </xf>
    <xf numFmtId="4" fontId="6" fillId="32" borderId="69" xfId="64" applyNumberFormat="1" applyFont="1" applyFill="1" applyBorder="1" applyAlignment="1">
      <alignment horizontal="right"/>
      <protection/>
    </xf>
    <xf numFmtId="0" fontId="6" fillId="32" borderId="30" xfId="0" applyFont="1" applyFill="1" applyBorder="1" applyAlignment="1">
      <alignment horizontal="center" vertical="center"/>
    </xf>
    <xf numFmtId="0" fontId="7" fillId="32" borderId="27" xfId="0" applyFont="1" applyFill="1" applyBorder="1" applyAlignment="1">
      <alignment horizontal="left" vertical="center"/>
    </xf>
    <xf numFmtId="49" fontId="6" fillId="32" borderId="30" xfId="0" applyNumberFormat="1" applyFont="1" applyFill="1" applyBorder="1" applyAlignment="1">
      <alignment horizontal="left" vertical="center"/>
    </xf>
    <xf numFmtId="0" fontId="6" fillId="32" borderId="27" xfId="0" applyFont="1" applyFill="1" applyBorder="1" applyAlignment="1">
      <alignment horizontal="left" vertical="center" wrapText="1"/>
    </xf>
    <xf numFmtId="0" fontId="6" fillId="32" borderId="27" xfId="0" applyFont="1" applyFill="1" applyBorder="1" applyAlignment="1">
      <alignment vertical="center"/>
    </xf>
    <xf numFmtId="0" fontId="6" fillId="32" borderId="30" xfId="0" applyFont="1" applyFill="1" applyBorder="1" applyAlignment="1">
      <alignment horizontal="justify" vertical="center" wrapText="1"/>
    </xf>
    <xf numFmtId="0" fontId="6" fillId="32" borderId="11" xfId="0" applyFont="1" applyFill="1" applyBorder="1" applyAlignment="1">
      <alignment vertical="center"/>
    </xf>
    <xf numFmtId="0" fontId="6" fillId="32" borderId="30" xfId="0" applyFont="1" applyFill="1" applyBorder="1" applyAlignment="1">
      <alignment horizontal="left" vertical="center"/>
    </xf>
    <xf numFmtId="0" fontId="6" fillId="32" borderId="27" xfId="0" applyFont="1" applyFill="1" applyBorder="1" applyAlignment="1">
      <alignment horizontal="left" vertical="center"/>
    </xf>
    <xf numFmtId="0" fontId="6" fillId="32" borderId="30" xfId="64" applyFont="1" applyFill="1" applyBorder="1" applyAlignment="1">
      <alignment vertical="center"/>
      <protection/>
    </xf>
    <xf numFmtId="4" fontId="6" fillId="32" borderId="69" xfId="64" applyNumberFormat="1" applyFont="1" applyFill="1" applyBorder="1" applyAlignment="1">
      <alignment vertical="center"/>
      <protection/>
    </xf>
    <xf numFmtId="0" fontId="7" fillId="32" borderId="17" xfId="0" applyFont="1" applyFill="1" applyBorder="1" applyAlignment="1">
      <alignment vertical="center" wrapText="1"/>
    </xf>
    <xf numFmtId="0" fontId="7" fillId="32" borderId="91" xfId="0" applyFont="1" applyFill="1" applyBorder="1" applyAlignment="1">
      <alignment vertical="center" wrapText="1"/>
    </xf>
    <xf numFmtId="0" fontId="6" fillId="32" borderId="11" xfId="0" applyFont="1" applyFill="1" applyBorder="1" applyAlignment="1">
      <alignment vertical="center" wrapText="1"/>
    </xf>
    <xf numFmtId="0" fontId="6" fillId="32" borderId="11" xfId="0" applyFont="1" applyFill="1" applyBorder="1" applyAlignment="1">
      <alignment horizontal="left" vertical="center"/>
    </xf>
    <xf numFmtId="0" fontId="7" fillId="32" borderId="11" xfId="0" applyFont="1" applyFill="1" applyBorder="1" applyAlignment="1">
      <alignment horizontal="left" vertical="center" wrapText="1"/>
    </xf>
    <xf numFmtId="0" fontId="6" fillId="32" borderId="27" xfId="0" applyFont="1" applyFill="1" applyBorder="1" applyAlignment="1">
      <alignment vertical="center"/>
    </xf>
    <xf numFmtId="0" fontId="10" fillId="32" borderId="11" xfId="0" applyFont="1" applyFill="1" applyBorder="1" applyAlignment="1">
      <alignment horizontal="left" vertical="center"/>
    </xf>
    <xf numFmtId="0" fontId="7" fillId="32" borderId="11" xfId="64" applyFont="1" applyFill="1" applyBorder="1" applyAlignment="1">
      <alignment vertical="center"/>
      <protection/>
    </xf>
    <xf numFmtId="0" fontId="7" fillId="32" borderId="30" xfId="64" applyFont="1" applyFill="1" applyBorder="1" applyAlignment="1">
      <alignment horizontal="left" vertical="center"/>
      <protection/>
    </xf>
    <xf numFmtId="0" fontId="7" fillId="32" borderId="27" xfId="64" applyFont="1" applyFill="1" applyBorder="1" applyAlignment="1">
      <alignment horizontal="left" vertical="center"/>
      <protection/>
    </xf>
    <xf numFmtId="0" fontId="6" fillId="32" borderId="92" xfId="64" applyFont="1" applyFill="1" applyBorder="1" applyAlignment="1">
      <alignment horizontal="left" vertical="center"/>
      <protection/>
    </xf>
    <xf numFmtId="0" fontId="6" fillId="32" borderId="27" xfId="64" applyFont="1" applyFill="1" applyBorder="1" applyAlignment="1">
      <alignment horizontal="left" vertical="center" wrapText="1"/>
      <protection/>
    </xf>
    <xf numFmtId="0" fontId="6" fillId="32" borderId="92" xfId="0" applyFont="1" applyFill="1" applyBorder="1" applyAlignment="1">
      <alignment vertical="center"/>
    </xf>
    <xf numFmtId="0" fontId="6" fillId="32" borderId="93" xfId="0" applyFont="1" applyFill="1" applyBorder="1" applyAlignment="1">
      <alignment vertical="center"/>
    </xf>
    <xf numFmtId="0" fontId="6" fillId="32" borderId="94" xfId="0" applyFont="1" applyFill="1" applyBorder="1" applyAlignment="1">
      <alignment vertical="center"/>
    </xf>
    <xf numFmtId="0" fontId="6" fillId="32" borderId="0" xfId="0" applyFont="1" applyFill="1" applyBorder="1" applyAlignment="1">
      <alignment vertical="center" wrapText="1"/>
    </xf>
    <xf numFmtId="4" fontId="6" fillId="32" borderId="12" xfId="64" applyNumberFormat="1" applyFont="1" applyFill="1" applyBorder="1" applyAlignment="1">
      <alignment horizontal="right" vertical="center"/>
      <protection/>
    </xf>
    <xf numFmtId="4" fontId="6" fillId="32" borderId="95" xfId="64" applyNumberFormat="1" applyFont="1" applyFill="1" applyBorder="1" applyAlignment="1">
      <alignment horizontal="right" vertical="center"/>
      <protection/>
    </xf>
    <xf numFmtId="49" fontId="7" fillId="34" borderId="96" xfId="0" applyNumberFormat="1" applyFont="1" applyFill="1" applyBorder="1" applyAlignment="1">
      <alignment horizontal="center" vertical="center" wrapText="1"/>
    </xf>
    <xf numFmtId="49" fontId="7" fillId="34" borderId="97" xfId="0" applyNumberFormat="1" applyFont="1" applyFill="1" applyBorder="1" applyAlignment="1">
      <alignment horizontal="center" vertical="center" wrapText="1"/>
    </xf>
    <xf numFmtId="0" fontId="7" fillId="34" borderId="98" xfId="64" applyFont="1" applyFill="1" applyBorder="1" applyAlignment="1">
      <alignment horizontal="left" vertical="center"/>
      <protection/>
    </xf>
    <xf numFmtId="4" fontId="7" fillId="34" borderId="98" xfId="64" applyNumberFormat="1" applyFont="1" applyFill="1" applyBorder="1" applyAlignment="1" applyProtection="1">
      <alignment horizontal="right" vertical="center"/>
      <protection/>
    </xf>
    <xf numFmtId="4" fontId="7" fillId="34" borderId="99" xfId="64" applyNumberFormat="1" applyFont="1" applyFill="1" applyBorder="1" applyAlignment="1" applyProtection="1">
      <alignment horizontal="right" vertical="center"/>
      <protection/>
    </xf>
    <xf numFmtId="4" fontId="6" fillId="32" borderId="10" xfId="0" applyNumberFormat="1" applyFont="1" applyFill="1" applyBorder="1" applyAlignment="1">
      <alignment horizontal="right" vertical="center"/>
    </xf>
    <xf numFmtId="4" fontId="6" fillId="32" borderId="69" xfId="0" applyNumberFormat="1" applyFont="1" applyFill="1" applyBorder="1" applyAlignment="1">
      <alignment horizontal="right" vertical="center"/>
    </xf>
    <xf numFmtId="4" fontId="6" fillId="32" borderId="24" xfId="64" applyNumberFormat="1" applyFont="1" applyFill="1" applyBorder="1" applyAlignment="1">
      <alignment horizontal="center" vertical="center"/>
      <protection/>
    </xf>
    <xf numFmtId="4" fontId="6" fillId="32" borderId="24" xfId="64" applyNumberFormat="1" applyFont="1" applyFill="1" applyBorder="1" applyAlignment="1">
      <alignment horizontal="right" vertical="center"/>
      <protection/>
    </xf>
    <xf numFmtId="0" fontId="7" fillId="32" borderId="11" xfId="64" applyFont="1" applyFill="1" applyBorder="1" applyAlignment="1">
      <alignment horizontal="left" vertical="center"/>
      <protection/>
    </xf>
    <xf numFmtId="0" fontId="6" fillId="32" borderId="17" xfId="64" applyFont="1" applyFill="1" applyBorder="1" applyAlignment="1">
      <alignment horizontal="left" vertical="center" wrapText="1"/>
      <protection/>
    </xf>
    <xf numFmtId="0" fontId="6" fillId="32" borderId="91" xfId="64" applyFont="1" applyFill="1" applyBorder="1" applyAlignment="1">
      <alignment horizontal="left" vertical="center" wrapText="1"/>
      <protection/>
    </xf>
    <xf numFmtId="0" fontId="6" fillId="32" borderId="92" xfId="64" applyFont="1" applyFill="1" applyBorder="1" applyAlignment="1">
      <alignment horizontal="left" vertical="center" wrapText="1"/>
      <protection/>
    </xf>
    <xf numFmtId="0" fontId="6" fillId="32" borderId="94" xfId="0" applyFont="1" applyFill="1" applyBorder="1" applyAlignment="1">
      <alignment horizontal="left" vertical="center" wrapText="1"/>
    </xf>
    <xf numFmtId="4" fontId="6" fillId="32" borderId="100" xfId="64" applyNumberFormat="1" applyFont="1" applyFill="1" applyBorder="1" applyAlignment="1">
      <alignment vertical="center"/>
      <protection/>
    </xf>
    <xf numFmtId="0" fontId="7" fillId="32" borderId="17" xfId="0" applyFont="1" applyFill="1" applyBorder="1" applyAlignment="1">
      <alignment horizontal="left" vertical="center"/>
    </xf>
    <xf numFmtId="0" fontId="7" fillId="32" borderId="91" xfId="0" applyFont="1" applyFill="1" applyBorder="1" applyAlignment="1">
      <alignment horizontal="left" vertical="center"/>
    </xf>
    <xf numFmtId="0" fontId="6" fillId="32" borderId="101" xfId="0" applyFont="1" applyFill="1" applyBorder="1" applyAlignment="1">
      <alignment vertical="center"/>
    </xf>
    <xf numFmtId="0" fontId="6" fillId="32" borderId="102" xfId="0" applyFont="1" applyFill="1" applyBorder="1" applyAlignment="1">
      <alignment vertical="center" wrapText="1"/>
    </xf>
    <xf numFmtId="0" fontId="6" fillId="32" borderId="80" xfId="64" applyFont="1" applyFill="1" applyBorder="1" applyAlignment="1">
      <alignment horizontal="left" vertical="center"/>
      <protection/>
    </xf>
    <xf numFmtId="4" fontId="6" fillId="32" borderId="103" xfId="64" applyNumberFormat="1" applyFont="1" applyFill="1" applyBorder="1" applyAlignment="1">
      <alignment horizontal="right" vertical="center"/>
      <protection/>
    </xf>
    <xf numFmtId="4" fontId="6" fillId="32" borderId="103" xfId="64" applyNumberFormat="1" applyFont="1" applyFill="1" applyBorder="1" applyAlignment="1">
      <alignment vertical="center"/>
      <protection/>
    </xf>
    <xf numFmtId="4" fontId="6" fillId="32" borderId="104" xfId="64" applyNumberFormat="1" applyFont="1" applyFill="1" applyBorder="1" applyAlignment="1">
      <alignment vertical="center"/>
      <protection/>
    </xf>
    <xf numFmtId="0" fontId="8" fillId="32" borderId="0" xfId="64" applyFont="1" applyFill="1" applyBorder="1" applyAlignment="1">
      <alignment vertical="center"/>
      <protection/>
    </xf>
    <xf numFmtId="0" fontId="7" fillId="32" borderId="0" xfId="64" applyFont="1" applyFill="1" applyBorder="1" applyAlignment="1">
      <alignment horizontal="left"/>
      <protection/>
    </xf>
    <xf numFmtId="0" fontId="7" fillId="32" borderId="0" xfId="61" applyFont="1" applyFill="1">
      <alignment/>
      <protection/>
    </xf>
    <xf numFmtId="0" fontId="7" fillId="32" borderId="0" xfId="59" applyFont="1" applyFill="1">
      <alignment/>
      <protection/>
    </xf>
    <xf numFmtId="0" fontId="6" fillId="32" borderId="0" xfId="59" applyFont="1" applyFill="1">
      <alignment/>
      <protection/>
    </xf>
    <xf numFmtId="0" fontId="6" fillId="32" borderId="0" xfId="57" applyFont="1" applyFill="1">
      <alignment/>
      <protection/>
    </xf>
    <xf numFmtId="0" fontId="7" fillId="32" borderId="0" xfId="57" applyFont="1" applyFill="1">
      <alignment/>
      <protection/>
    </xf>
    <xf numFmtId="0" fontId="6" fillId="32" borderId="0" xfId="61" applyFont="1" applyFill="1">
      <alignment/>
      <protection/>
    </xf>
    <xf numFmtId="1" fontId="6" fillId="32" borderId="0" xfId="61" applyNumberFormat="1" applyFont="1" applyFill="1">
      <alignment/>
      <protection/>
    </xf>
    <xf numFmtId="1" fontId="7" fillId="32" borderId="0" xfId="61" applyNumberFormat="1" applyFont="1" applyFill="1" applyAlignment="1">
      <alignment horizontal="center"/>
      <protection/>
    </xf>
    <xf numFmtId="0" fontId="15" fillId="32" borderId="0" xfId="0" applyFont="1" applyFill="1" applyAlignment="1">
      <alignment/>
    </xf>
    <xf numFmtId="1" fontId="7" fillId="32" borderId="0" xfId="61" applyNumberFormat="1" applyFont="1" applyFill="1" applyAlignment="1">
      <alignment horizontal="center"/>
      <protection/>
    </xf>
    <xf numFmtId="1" fontId="6" fillId="32" borderId="0" xfId="61" applyNumberFormat="1" applyFont="1" applyFill="1" applyAlignment="1">
      <alignment horizontal="center"/>
      <protection/>
    </xf>
    <xf numFmtId="0" fontId="6" fillId="32" borderId="0" xfId="64" applyFont="1" applyFill="1" applyAlignment="1" quotePrefix="1">
      <alignment horizontal="center"/>
      <protection/>
    </xf>
    <xf numFmtId="0" fontId="7" fillId="32" borderId="0" xfId="64" applyFont="1" applyFill="1" applyAlignment="1" quotePrefix="1">
      <alignment horizontal="center"/>
      <protection/>
    </xf>
    <xf numFmtId="0" fontId="7" fillId="32" borderId="0" xfId="64" applyFont="1" applyFill="1" applyAlignment="1">
      <alignment horizontal="center"/>
      <protection/>
    </xf>
    <xf numFmtId="0" fontId="6" fillId="32" borderId="35" xfId="57" applyFont="1" applyFill="1" applyBorder="1" applyAlignment="1">
      <alignment horizontal="center" vertical="center"/>
      <protection/>
    </xf>
    <xf numFmtId="0" fontId="6" fillId="32" borderId="36" xfId="57" applyFont="1" applyFill="1" applyBorder="1" applyAlignment="1">
      <alignment horizontal="center" vertical="center"/>
      <protection/>
    </xf>
    <xf numFmtId="0" fontId="7" fillId="32" borderId="0" xfId="64" applyFont="1" applyFill="1" applyAlignment="1">
      <alignment horizontal="center" vertical="center" wrapText="1"/>
      <protection/>
    </xf>
    <xf numFmtId="0" fontId="6" fillId="32" borderId="14" xfId="57" applyFont="1" applyFill="1" applyBorder="1" applyAlignment="1">
      <alignment horizontal="center" vertical="center"/>
      <protection/>
    </xf>
    <xf numFmtId="0" fontId="6" fillId="32" borderId="26" xfId="57" applyFont="1" applyFill="1" applyBorder="1" applyAlignment="1">
      <alignment horizontal="center" vertical="center"/>
      <protection/>
    </xf>
    <xf numFmtId="0" fontId="6" fillId="32" borderId="44" xfId="57" applyFont="1" applyFill="1" applyBorder="1" applyAlignment="1">
      <alignment horizontal="center" vertical="center"/>
      <protection/>
    </xf>
    <xf numFmtId="1" fontId="6" fillId="32" borderId="105" xfId="60" applyNumberFormat="1" applyFont="1" applyFill="1" applyBorder="1" applyAlignment="1">
      <alignment horizontal="center" vertical="center" wrapText="1"/>
      <protection/>
    </xf>
    <xf numFmtId="0" fontId="6" fillId="32" borderId="44" xfId="57" applyFont="1" applyFill="1" applyBorder="1" applyAlignment="1">
      <alignment horizontal="center" vertical="center"/>
      <protection/>
    </xf>
    <xf numFmtId="0" fontId="6" fillId="32" borderId="45" xfId="57" applyFont="1" applyFill="1" applyBorder="1" applyAlignment="1">
      <alignment horizontal="center" vertical="center"/>
      <protection/>
    </xf>
    <xf numFmtId="0" fontId="7" fillId="34" borderId="106" xfId="57" applyFont="1" applyFill="1" applyBorder="1" applyAlignment="1">
      <alignment horizontal="center"/>
      <protection/>
    </xf>
    <xf numFmtId="0" fontId="7" fillId="34" borderId="107" xfId="57" applyFont="1" applyFill="1" applyBorder="1" applyAlignment="1">
      <alignment horizontal="center"/>
      <protection/>
    </xf>
    <xf numFmtId="0" fontId="7" fillId="34" borderId="108" xfId="57" applyFont="1" applyFill="1" applyBorder="1" applyAlignment="1">
      <alignment horizontal="center"/>
      <protection/>
    </xf>
    <xf numFmtId="49" fontId="7" fillId="34" borderId="109" xfId="60" applyNumberFormat="1" applyFont="1" applyFill="1" applyBorder="1" applyAlignment="1">
      <alignment horizontal="left"/>
      <protection/>
    </xf>
    <xf numFmtId="4" fontId="7" fillId="34" borderId="110" xfId="57" applyNumberFormat="1" applyFont="1" applyFill="1" applyBorder="1">
      <alignment/>
      <protection/>
    </xf>
    <xf numFmtId="4" fontId="7" fillId="34" borderId="111" xfId="57" applyNumberFormat="1" applyFont="1" applyFill="1" applyBorder="1">
      <alignment/>
      <protection/>
    </xf>
    <xf numFmtId="3" fontId="7" fillId="32" borderId="17" xfId="57" applyNumberFormat="1" applyFont="1" applyFill="1" applyBorder="1" applyAlignment="1">
      <alignment vertical="center"/>
      <protection/>
    </xf>
    <xf numFmtId="3" fontId="6" fillId="32" borderId="10" xfId="57" applyNumberFormat="1" applyFont="1" applyFill="1" applyBorder="1" applyAlignment="1">
      <alignment vertical="center"/>
      <protection/>
    </xf>
    <xf numFmtId="0" fontId="7" fillId="32" borderId="10" xfId="57" applyFont="1" applyFill="1" applyBorder="1" applyAlignment="1">
      <alignment vertical="center" wrapText="1"/>
      <protection/>
    </xf>
    <xf numFmtId="4" fontId="6" fillId="32" borderId="10" xfId="57" applyNumberFormat="1" applyFont="1" applyFill="1" applyBorder="1">
      <alignment/>
      <protection/>
    </xf>
    <xf numFmtId="4" fontId="6" fillId="32" borderId="10" xfId="57" applyNumberFormat="1" applyFont="1" applyFill="1" applyBorder="1" applyAlignment="1">
      <alignment horizontal="center"/>
      <protection/>
    </xf>
    <xf numFmtId="4" fontId="6" fillId="32" borderId="18" xfId="57" applyNumberFormat="1" applyFont="1" applyFill="1" applyBorder="1">
      <alignment/>
      <protection/>
    </xf>
    <xf numFmtId="49" fontId="6" fillId="32" borderId="10" xfId="60" applyNumberFormat="1" applyFont="1" applyFill="1" applyBorder="1" applyAlignment="1">
      <alignment horizontal="left"/>
      <protection/>
    </xf>
    <xf numFmtId="0" fontId="7" fillId="32" borderId="112" xfId="57" applyFont="1" applyFill="1" applyBorder="1" applyAlignment="1">
      <alignment horizontal="left" vertical="center"/>
      <protection/>
    </xf>
    <xf numFmtId="0" fontId="6" fillId="32" borderId="113" xfId="57" applyFont="1" applyFill="1" applyBorder="1" applyAlignment="1">
      <alignment horizontal="left" vertical="center" wrapText="1"/>
      <protection/>
    </xf>
    <xf numFmtId="0" fontId="6" fillId="32" borderId="94" xfId="57" applyFont="1" applyFill="1" applyBorder="1" applyAlignment="1">
      <alignment horizontal="left" vertical="center" wrapText="1"/>
      <protection/>
    </xf>
    <xf numFmtId="4" fontId="6" fillId="32" borderId="12" xfId="57" applyNumberFormat="1" applyFont="1" applyFill="1" applyBorder="1" applyAlignment="1">
      <alignment horizontal="center"/>
      <protection/>
    </xf>
    <xf numFmtId="4" fontId="6" fillId="32" borderId="12" xfId="57" applyNumberFormat="1" applyFont="1" applyFill="1" applyBorder="1">
      <alignment/>
      <protection/>
    </xf>
    <xf numFmtId="4" fontId="6" fillId="32" borderId="114" xfId="57" applyNumberFormat="1" applyFont="1" applyFill="1" applyBorder="1">
      <alignment/>
      <protection/>
    </xf>
    <xf numFmtId="0" fontId="7" fillId="32" borderId="13" xfId="57" applyFont="1" applyFill="1" applyBorder="1" applyAlignment="1">
      <alignment horizontal="left" vertical="center"/>
      <protection/>
    </xf>
    <xf numFmtId="0" fontId="6" fillId="32" borderId="14" xfId="57" applyFont="1" applyFill="1" applyBorder="1" applyAlignment="1">
      <alignment vertical="center"/>
      <protection/>
    </xf>
    <xf numFmtId="0" fontId="6" fillId="32" borderId="14" xfId="57" applyFont="1" applyFill="1" applyBorder="1" applyAlignment="1">
      <alignment horizontal="left" vertical="center" wrapText="1"/>
      <protection/>
    </xf>
    <xf numFmtId="4" fontId="6" fillId="32" borderId="14" xfId="57" applyNumberFormat="1" applyFont="1" applyFill="1" applyBorder="1" applyAlignment="1">
      <alignment horizontal="center"/>
      <protection/>
    </xf>
    <xf numFmtId="4" fontId="6" fillId="32" borderId="14" xfId="57" applyNumberFormat="1" applyFont="1" applyFill="1" applyBorder="1">
      <alignment/>
      <protection/>
    </xf>
    <xf numFmtId="4" fontId="6" fillId="32" borderId="26" xfId="57" applyNumberFormat="1" applyFont="1" applyFill="1" applyBorder="1">
      <alignment/>
      <protection/>
    </xf>
    <xf numFmtId="0" fontId="7" fillId="32" borderId="50" xfId="57" applyFont="1" applyFill="1" applyBorder="1" applyAlignment="1">
      <alignment horizontal="left" vertical="center"/>
      <protection/>
    </xf>
    <xf numFmtId="0" fontId="6" fillId="32" borderId="115" xfId="57" applyFont="1" applyFill="1" applyBorder="1" applyAlignment="1">
      <alignment vertical="center"/>
      <protection/>
    </xf>
    <xf numFmtId="0" fontId="6" fillId="32" borderId="115" xfId="57" applyFont="1" applyFill="1" applyBorder="1" applyAlignment="1">
      <alignment horizontal="left" vertical="center" wrapText="1"/>
      <protection/>
    </xf>
    <xf numFmtId="0" fontId="6" fillId="32" borderId="25" xfId="64" applyFont="1" applyFill="1" applyBorder="1" applyAlignment="1">
      <alignment horizontal="left" vertical="center"/>
      <protection/>
    </xf>
    <xf numFmtId="4" fontId="6" fillId="32" borderId="116" xfId="57" applyNumberFormat="1" applyFont="1" applyFill="1" applyBorder="1" applyAlignment="1">
      <alignment horizontal="center"/>
      <protection/>
    </xf>
    <xf numFmtId="4" fontId="6" fillId="32" borderId="25" xfId="57" applyNumberFormat="1" applyFont="1" applyFill="1" applyBorder="1">
      <alignment/>
      <protection/>
    </xf>
    <xf numFmtId="4" fontId="6" fillId="32" borderId="117" xfId="57" applyNumberFormat="1" applyFont="1" applyFill="1" applyBorder="1">
      <alignment/>
      <protection/>
    </xf>
    <xf numFmtId="0" fontId="7" fillId="34" borderId="118" xfId="57" applyFont="1" applyFill="1" applyBorder="1" applyAlignment="1">
      <alignment horizontal="left"/>
      <protection/>
    </xf>
    <xf numFmtId="0" fontId="6" fillId="34" borderId="109" xfId="57" applyFont="1" applyFill="1" applyBorder="1" applyAlignment="1">
      <alignment horizontal="center"/>
      <protection/>
    </xf>
    <xf numFmtId="0" fontId="6" fillId="34" borderId="109" xfId="57" applyFont="1" applyFill="1" applyBorder="1" applyAlignment="1">
      <alignment horizontal="center" wrapText="1"/>
      <protection/>
    </xf>
    <xf numFmtId="4" fontId="7" fillId="34" borderId="109" xfId="57" applyNumberFormat="1" applyFont="1" applyFill="1" applyBorder="1">
      <alignment/>
      <protection/>
    </xf>
    <xf numFmtId="4" fontId="7" fillId="34" borderId="119" xfId="57" applyNumberFormat="1" applyFont="1" applyFill="1" applyBorder="1">
      <alignment/>
      <protection/>
    </xf>
    <xf numFmtId="0" fontId="7" fillId="32" borderId="120" xfId="57" applyFont="1" applyFill="1" applyBorder="1" applyAlignment="1">
      <alignment horizontal="left" vertical="center"/>
      <protection/>
    </xf>
    <xf numFmtId="0" fontId="6" fillId="32" borderId="121" xfId="57" applyFont="1" applyFill="1" applyBorder="1" applyAlignment="1">
      <alignment vertical="center"/>
      <protection/>
    </xf>
    <xf numFmtId="0" fontId="6" fillId="32" borderId="121" xfId="57" applyFont="1" applyFill="1" applyBorder="1" applyAlignment="1">
      <alignment horizontal="left" vertical="center" wrapText="1"/>
      <protection/>
    </xf>
    <xf numFmtId="0" fontId="6" fillId="32" borderId="122" xfId="64" applyFont="1" applyFill="1" applyBorder="1" applyAlignment="1">
      <alignment horizontal="left" vertical="center"/>
      <protection/>
    </xf>
    <xf numFmtId="4" fontId="6" fillId="32" borderId="122" xfId="57" applyNumberFormat="1" applyFont="1" applyFill="1" applyBorder="1" applyAlignment="1">
      <alignment horizontal="center"/>
      <protection/>
    </xf>
    <xf numFmtId="4" fontId="6" fillId="32" borderId="122" xfId="57" applyNumberFormat="1" applyFont="1" applyFill="1" applyBorder="1">
      <alignment/>
      <protection/>
    </xf>
    <xf numFmtId="4" fontId="6" fillId="32" borderId="121" xfId="57" applyNumberFormat="1" applyFont="1" applyFill="1" applyBorder="1" applyAlignment="1">
      <alignment horizontal="center"/>
      <protection/>
    </xf>
    <xf numFmtId="4" fontId="6" fillId="32" borderId="123" xfId="57" applyNumberFormat="1" applyFont="1" applyFill="1" applyBorder="1">
      <alignment/>
      <protection/>
    </xf>
    <xf numFmtId="0" fontId="7" fillId="32" borderId="124" xfId="57" applyFont="1" applyFill="1" applyBorder="1" applyAlignment="1">
      <alignment horizontal="left" vertical="center"/>
      <protection/>
    </xf>
    <xf numFmtId="0" fontId="6" fillId="32" borderId="125" xfId="57" applyFont="1" applyFill="1" applyBorder="1" applyAlignment="1">
      <alignment vertical="center"/>
      <protection/>
    </xf>
    <xf numFmtId="0" fontId="6" fillId="32" borderId="125" xfId="57" applyFont="1" applyFill="1" applyBorder="1" applyAlignment="1">
      <alignment horizontal="left" vertical="center" wrapText="1"/>
      <protection/>
    </xf>
    <xf numFmtId="0" fontId="6" fillId="32" borderId="125" xfId="64" applyFont="1" applyFill="1" applyBorder="1" applyAlignment="1">
      <alignment horizontal="left" vertical="center"/>
      <protection/>
    </xf>
    <xf numFmtId="4" fontId="6" fillId="32" borderId="125" xfId="57" applyNumberFormat="1" applyFont="1" applyFill="1" applyBorder="1" applyAlignment="1">
      <alignment horizontal="center"/>
      <protection/>
    </xf>
    <xf numFmtId="4" fontId="6" fillId="32" borderId="125" xfId="57" applyNumberFormat="1" applyFont="1" applyFill="1" applyBorder="1">
      <alignment/>
      <protection/>
    </xf>
    <xf numFmtId="4" fontId="6" fillId="32" borderId="125" xfId="57" applyNumberFormat="1" applyFont="1" applyFill="1" applyBorder="1" applyAlignment="1">
      <alignment horizontal="right"/>
      <protection/>
    </xf>
    <xf numFmtId="0" fontId="7" fillId="34" borderId="126" xfId="64" applyFont="1" applyFill="1" applyBorder="1" applyAlignment="1">
      <alignment horizontal="left" vertical="center" wrapText="1"/>
      <protection/>
    </xf>
    <xf numFmtId="0" fontId="7" fillId="34" borderId="127" xfId="64" applyFont="1" applyFill="1" applyBorder="1" applyAlignment="1">
      <alignment horizontal="left" vertical="center" wrapText="1"/>
      <protection/>
    </xf>
    <xf numFmtId="1" fontId="6" fillId="34" borderId="128" xfId="61" applyNumberFormat="1" applyFont="1" applyFill="1" applyBorder="1">
      <alignment/>
      <protection/>
    </xf>
    <xf numFmtId="4" fontId="7" fillId="34" borderId="128" xfId="57" applyNumberFormat="1" applyFont="1" applyFill="1" applyBorder="1" applyAlignment="1">
      <alignment vertical="center"/>
      <protection/>
    </xf>
    <xf numFmtId="4" fontId="7" fillId="34" borderId="129" xfId="57" applyNumberFormat="1" applyFont="1" applyFill="1" applyBorder="1" applyAlignment="1">
      <alignment vertical="center"/>
      <protection/>
    </xf>
    <xf numFmtId="0" fontId="7" fillId="32" borderId="70" xfId="57" applyFont="1" applyFill="1" applyBorder="1" applyAlignment="1">
      <alignment horizontal="left"/>
      <protection/>
    </xf>
    <xf numFmtId="0" fontId="7" fillId="32" borderId="130" xfId="57" applyFont="1" applyFill="1" applyBorder="1" applyAlignment="1">
      <alignment horizontal="left"/>
      <protection/>
    </xf>
    <xf numFmtId="0" fontId="7" fillId="32" borderId="72" xfId="57" applyFont="1" applyFill="1" applyBorder="1">
      <alignment/>
      <protection/>
    </xf>
    <xf numFmtId="4" fontId="6" fillId="32" borderId="23" xfId="57" applyNumberFormat="1" applyFont="1" applyFill="1" applyBorder="1">
      <alignment/>
      <protection/>
    </xf>
    <xf numFmtId="4" fontId="6" fillId="32" borderId="51" xfId="57" applyNumberFormat="1" applyFont="1" applyFill="1" applyBorder="1">
      <alignment/>
      <protection/>
    </xf>
    <xf numFmtId="0" fontId="7" fillId="32" borderId="11" xfId="61" applyFont="1" applyFill="1" applyBorder="1">
      <alignment/>
      <protection/>
    </xf>
    <xf numFmtId="0" fontId="6" fillId="32" borderId="30" xfId="61" applyFont="1" applyFill="1" applyBorder="1">
      <alignment/>
      <protection/>
    </xf>
    <xf numFmtId="0" fontId="14" fillId="32" borderId="27" xfId="64" applyFont="1" applyFill="1" applyBorder="1" applyAlignment="1">
      <alignment horizontal="left" indent="2"/>
      <protection/>
    </xf>
    <xf numFmtId="0" fontId="13" fillId="32" borderId="11" xfId="64" applyFont="1" applyFill="1" applyBorder="1" applyAlignment="1">
      <alignment horizontal="left" indent="2"/>
      <protection/>
    </xf>
    <xf numFmtId="1" fontId="6" fillId="32" borderId="27" xfId="61" applyNumberFormat="1" applyFont="1" applyFill="1" applyBorder="1">
      <alignment/>
      <protection/>
    </xf>
    <xf numFmtId="4" fontId="6" fillId="32" borderId="27" xfId="57" applyNumberFormat="1" applyFont="1" applyFill="1" applyBorder="1">
      <alignment/>
      <protection/>
    </xf>
    <xf numFmtId="0" fontId="6" fillId="32" borderId="11" xfId="61" applyFont="1" applyFill="1" applyBorder="1">
      <alignment/>
      <protection/>
    </xf>
    <xf numFmtId="0" fontId="6" fillId="32" borderId="30" xfId="64" applyFont="1" applyFill="1" applyBorder="1">
      <alignment/>
      <protection/>
    </xf>
    <xf numFmtId="0" fontId="7" fillId="32" borderId="11" xfId="57" applyFont="1" applyFill="1" applyBorder="1" applyAlignment="1">
      <alignment vertical="center"/>
      <protection/>
    </xf>
    <xf numFmtId="0" fontId="7" fillId="32" borderId="30" xfId="57" applyFont="1" applyFill="1" applyBorder="1" applyAlignment="1">
      <alignment vertical="center"/>
      <protection/>
    </xf>
    <xf numFmtId="0" fontId="6" fillId="32" borderId="27" xfId="57" applyFont="1" applyFill="1" applyBorder="1" applyAlignment="1">
      <alignment horizontal="center" vertical="center"/>
      <protection/>
    </xf>
    <xf numFmtId="4" fontId="6" fillId="32" borderId="18" xfId="64" applyNumberFormat="1" applyFont="1" applyFill="1" applyBorder="1" applyAlignment="1">
      <alignment vertical="center"/>
      <protection/>
    </xf>
    <xf numFmtId="0" fontId="6" fillId="32" borderId="0" xfId="57" applyFont="1" applyFill="1" applyAlignment="1">
      <alignment vertical="center"/>
      <protection/>
    </xf>
    <xf numFmtId="0" fontId="7" fillId="32" borderId="11" xfId="57" applyFont="1" applyFill="1" applyBorder="1" applyAlignment="1">
      <alignment horizontal="left" vertical="center"/>
      <protection/>
    </xf>
    <xf numFmtId="0" fontId="6" fillId="32" borderId="30" xfId="57" applyFont="1" applyFill="1" applyBorder="1" applyAlignment="1">
      <alignment vertical="center"/>
      <protection/>
    </xf>
    <xf numFmtId="0" fontId="6" fillId="32" borderId="11" xfId="57" applyFont="1" applyFill="1" applyBorder="1" applyAlignment="1">
      <alignment horizontal="center" vertical="center"/>
      <protection/>
    </xf>
    <xf numFmtId="0" fontId="6" fillId="32" borderId="30" xfId="57" applyFont="1" applyFill="1" applyBorder="1" applyAlignment="1">
      <alignment horizontal="left" vertical="center"/>
      <protection/>
    </xf>
    <xf numFmtId="49" fontId="6" fillId="32" borderId="27" xfId="57" applyNumberFormat="1" applyFont="1" applyFill="1" applyBorder="1" applyAlignment="1">
      <alignment horizontal="left" vertical="center"/>
      <protection/>
    </xf>
    <xf numFmtId="0" fontId="7" fillId="32" borderId="17" xfId="61" applyFont="1" applyFill="1" applyBorder="1" applyAlignment="1">
      <alignment horizontal="left" vertical="center" wrapText="1"/>
      <protection/>
    </xf>
    <xf numFmtId="0" fontId="7" fillId="32" borderId="91" xfId="61" applyFont="1" applyFill="1" applyBorder="1" applyAlignment="1">
      <alignment horizontal="left" vertical="center" wrapText="1"/>
      <protection/>
    </xf>
    <xf numFmtId="0" fontId="6" fillId="32" borderId="30" xfId="57" applyFont="1" applyFill="1" applyBorder="1" applyAlignment="1">
      <alignment horizontal="left"/>
      <protection/>
    </xf>
    <xf numFmtId="0" fontId="6" fillId="32" borderId="27" xfId="57" applyFont="1" applyFill="1" applyBorder="1" applyAlignment="1">
      <alignment horizontal="left" wrapText="1"/>
      <protection/>
    </xf>
    <xf numFmtId="49" fontId="6" fillId="32" borderId="30" xfId="57" applyNumberFormat="1" applyFont="1" applyFill="1" applyBorder="1" applyAlignment="1">
      <alignment horizontal="left" vertical="center"/>
      <protection/>
    </xf>
    <xf numFmtId="0" fontId="6" fillId="32" borderId="27" xfId="57" applyFont="1" applyFill="1" applyBorder="1" applyAlignment="1">
      <alignment horizontal="left" vertical="center"/>
      <protection/>
    </xf>
    <xf numFmtId="0" fontId="7" fillId="32" borderId="10" xfId="64" applyFont="1" applyFill="1" applyBorder="1" applyAlignment="1">
      <alignment horizontal="left"/>
      <protection/>
    </xf>
    <xf numFmtId="0" fontId="6" fillId="32" borderId="27" xfId="57" applyFont="1" applyFill="1" applyBorder="1" applyAlignment="1">
      <alignment horizontal="left"/>
      <protection/>
    </xf>
    <xf numFmtId="0" fontId="7" fillId="32" borderId="27" xfId="57" applyFont="1" applyFill="1" applyBorder="1" applyAlignment="1">
      <alignment horizontal="left"/>
      <protection/>
    </xf>
    <xf numFmtId="0" fontId="6" fillId="32" borderId="27" xfId="57" applyFont="1" applyFill="1" applyBorder="1">
      <alignment/>
      <protection/>
    </xf>
    <xf numFmtId="0" fontId="6" fillId="32" borderId="30" xfId="57" applyFont="1" applyFill="1" applyBorder="1">
      <alignment/>
      <protection/>
    </xf>
    <xf numFmtId="0" fontId="7" fillId="32" borderId="11" xfId="64" applyFont="1" applyFill="1" applyBorder="1">
      <alignment/>
      <protection/>
    </xf>
    <xf numFmtId="0" fontId="6" fillId="32" borderId="27" xfId="57" applyFont="1" applyFill="1" applyBorder="1" applyAlignment="1">
      <alignment horizontal="left" vertical="center" wrapText="1"/>
      <protection/>
    </xf>
    <xf numFmtId="0" fontId="6" fillId="32" borderId="11" xfId="57" applyFont="1" applyFill="1" applyBorder="1" applyAlignment="1">
      <alignment vertical="center"/>
      <protection/>
    </xf>
    <xf numFmtId="0" fontId="6" fillId="32" borderId="27" xfId="57" applyFont="1" applyFill="1" applyBorder="1" applyAlignment="1">
      <alignment vertical="center"/>
      <protection/>
    </xf>
    <xf numFmtId="1" fontId="6" fillId="32" borderId="10" xfId="64" applyNumberFormat="1" applyFont="1" applyFill="1" applyBorder="1" applyAlignment="1">
      <alignment horizontal="left"/>
      <protection/>
    </xf>
    <xf numFmtId="0" fontId="6" fillId="32" borderId="27" xfId="61" applyFont="1" applyFill="1" applyBorder="1" applyAlignment="1">
      <alignment horizontal="left" vertical="center" wrapText="1"/>
      <protection/>
    </xf>
    <xf numFmtId="0" fontId="13" fillId="32" borderId="70" xfId="64" applyFont="1" applyFill="1" applyBorder="1" applyAlignment="1">
      <alignment horizontal="left" indent="2"/>
      <protection/>
    </xf>
    <xf numFmtId="0" fontId="6" fillId="32" borderId="71" xfId="61" applyFont="1" applyFill="1" applyBorder="1">
      <alignment/>
      <protection/>
    </xf>
    <xf numFmtId="1" fontId="6" fillId="32" borderId="72" xfId="61" applyNumberFormat="1" applyFont="1" applyFill="1" applyBorder="1">
      <alignment/>
      <protection/>
    </xf>
    <xf numFmtId="0" fontId="6" fillId="32" borderId="10" xfId="57" applyFont="1" applyFill="1" applyBorder="1" applyAlignment="1">
      <alignment horizontal="left" vertical="center"/>
      <protection/>
    </xf>
    <xf numFmtId="0" fontId="6" fillId="32" borderId="27" xfId="57" applyFont="1" applyFill="1" applyBorder="1" applyAlignment="1">
      <alignment vertical="center" wrapText="1"/>
      <protection/>
    </xf>
    <xf numFmtId="1" fontId="6" fillId="32" borderId="10" xfId="61" applyNumberFormat="1" applyFont="1" applyFill="1" applyBorder="1" applyAlignment="1">
      <alignment horizontal="left"/>
      <protection/>
    </xf>
    <xf numFmtId="1" fontId="6" fillId="32" borderId="27" xfId="61" applyNumberFormat="1" applyFont="1" applyFill="1" applyBorder="1" applyAlignment="1">
      <alignment horizontal="left" indent="2"/>
      <protection/>
    </xf>
    <xf numFmtId="0" fontId="7" fillId="32" borderId="17" xfId="61" applyFont="1" applyFill="1" applyBorder="1" applyAlignment="1">
      <alignment horizontal="left" wrapText="1"/>
      <protection/>
    </xf>
    <xf numFmtId="0" fontId="7" fillId="32" borderId="91" xfId="61" applyFont="1" applyFill="1" applyBorder="1" applyAlignment="1">
      <alignment horizontal="left" wrapText="1"/>
      <protection/>
    </xf>
    <xf numFmtId="1" fontId="7" fillId="32" borderId="10" xfId="61" applyNumberFormat="1" applyFont="1" applyFill="1" applyBorder="1" applyAlignment="1">
      <alignment horizontal="left"/>
      <protection/>
    </xf>
    <xf numFmtId="4" fontId="6" fillId="32" borderId="10" xfId="57" applyNumberFormat="1" applyFont="1" applyFill="1" applyBorder="1" applyAlignment="1">
      <alignment horizontal="right"/>
      <protection/>
    </xf>
    <xf numFmtId="4" fontId="6" fillId="32" borderId="18" xfId="57" applyNumberFormat="1" applyFont="1" applyFill="1" applyBorder="1" applyAlignment="1">
      <alignment horizontal="right"/>
      <protection/>
    </xf>
    <xf numFmtId="0" fontId="6" fillId="32" borderId="0" xfId="57" applyFont="1" applyFill="1" applyAlignment="1">
      <alignment horizontal="left"/>
      <protection/>
    </xf>
    <xf numFmtId="0" fontId="6" fillId="32" borderId="27" xfId="57" applyFont="1" applyFill="1" applyBorder="1" applyAlignment="1">
      <alignment horizontal="left"/>
      <protection/>
    </xf>
    <xf numFmtId="0" fontId="7" fillId="32" borderId="17" xfId="64" applyFont="1" applyFill="1" applyBorder="1">
      <alignment/>
      <protection/>
    </xf>
    <xf numFmtId="0" fontId="7" fillId="32" borderId="10" xfId="61" applyFont="1" applyFill="1" applyBorder="1">
      <alignment/>
      <protection/>
    </xf>
    <xf numFmtId="1" fontId="7" fillId="32" borderId="10" xfId="61" applyNumberFormat="1" applyFont="1" applyFill="1" applyBorder="1">
      <alignment/>
      <protection/>
    </xf>
    <xf numFmtId="1" fontId="7" fillId="32" borderId="17" xfId="61" applyNumberFormat="1" applyFont="1" applyFill="1" applyBorder="1">
      <alignment/>
      <protection/>
    </xf>
    <xf numFmtId="0" fontId="7" fillId="32" borderId="10" xfId="57" applyFont="1" applyFill="1" applyBorder="1">
      <alignment/>
      <protection/>
    </xf>
    <xf numFmtId="0" fontId="13" fillId="32" borderId="17" xfId="64" applyFont="1" applyFill="1" applyBorder="1" applyAlignment="1">
      <alignment horizontal="left" indent="2"/>
      <protection/>
    </xf>
    <xf numFmtId="0" fontId="6" fillId="32" borderId="10" xfId="61" applyFont="1" applyFill="1" applyBorder="1">
      <alignment/>
      <protection/>
    </xf>
    <xf numFmtId="1" fontId="6" fillId="32" borderId="10" xfId="61" applyNumberFormat="1" applyFont="1" applyFill="1" applyBorder="1">
      <alignment/>
      <protection/>
    </xf>
    <xf numFmtId="1" fontId="6" fillId="32" borderId="10" xfId="61" applyNumberFormat="1" applyFont="1" applyFill="1" applyBorder="1" applyAlignment="1">
      <alignment horizontal="left" vertical="center" wrapText="1"/>
      <protection/>
    </xf>
    <xf numFmtId="0" fontId="7" fillId="32" borderId="27" xfId="57" applyFont="1" applyFill="1" applyBorder="1" applyAlignment="1">
      <alignment horizontal="left" vertical="center"/>
      <protection/>
    </xf>
    <xf numFmtId="4" fontId="6" fillId="32" borderId="27" xfId="64" applyNumberFormat="1" applyFont="1" applyFill="1" applyBorder="1" applyAlignment="1">
      <alignment horizontal="right" vertical="center"/>
      <protection/>
    </xf>
    <xf numFmtId="0" fontId="6" fillId="33" borderId="10" xfId="57" applyFont="1" applyFill="1" applyBorder="1" applyAlignment="1">
      <alignment horizontal="left"/>
      <protection/>
    </xf>
    <xf numFmtId="0" fontId="6" fillId="32" borderId="71" xfId="57" applyFont="1" applyFill="1" applyBorder="1" applyAlignment="1">
      <alignment horizontal="left"/>
      <protection/>
    </xf>
    <xf numFmtId="0" fontId="6" fillId="32" borderId="72" xfId="57" applyFont="1" applyFill="1" applyBorder="1">
      <alignment/>
      <protection/>
    </xf>
    <xf numFmtId="0" fontId="6" fillId="32" borderId="27" xfId="64" applyFont="1" applyFill="1" applyBorder="1" applyAlignment="1">
      <alignment horizontal="left" indent="6"/>
      <protection/>
    </xf>
    <xf numFmtId="0" fontId="7" fillId="32" borderId="30" xfId="64" applyFont="1" applyFill="1" applyBorder="1" applyAlignment="1">
      <alignment horizontal="left" indent="2"/>
      <protection/>
    </xf>
    <xf numFmtId="0" fontId="7" fillId="32" borderId="27" xfId="64" applyFont="1" applyFill="1" applyBorder="1" applyAlignment="1">
      <alignment horizontal="left" indent="2"/>
      <protection/>
    </xf>
    <xf numFmtId="0" fontId="6" fillId="32" borderId="101" xfId="64" applyFont="1" applyFill="1" applyBorder="1">
      <alignment/>
      <protection/>
    </xf>
    <xf numFmtId="0" fontId="6" fillId="32" borderId="131" xfId="61" applyFont="1" applyFill="1" applyBorder="1">
      <alignment/>
      <protection/>
    </xf>
    <xf numFmtId="1" fontId="6" fillId="32" borderId="102" xfId="61" applyNumberFormat="1" applyFont="1" applyFill="1" applyBorder="1">
      <alignment/>
      <protection/>
    </xf>
    <xf numFmtId="1" fontId="6" fillId="32" borderId="80" xfId="61" applyNumberFormat="1" applyFont="1" applyFill="1" applyBorder="1" applyAlignment="1">
      <alignment horizontal="left"/>
      <protection/>
    </xf>
    <xf numFmtId="0" fontId="7" fillId="34" borderId="126" xfId="64" applyFont="1" applyFill="1" applyBorder="1" applyAlignment="1">
      <alignment horizontal="center" vertical="center" wrapText="1"/>
      <protection/>
    </xf>
    <xf numFmtId="0" fontId="7" fillId="34" borderId="127" xfId="64" applyFont="1" applyFill="1" applyBorder="1" applyAlignment="1">
      <alignment horizontal="center" vertical="center" wrapText="1"/>
      <protection/>
    </xf>
    <xf numFmtId="4" fontId="6" fillId="32" borderId="10" xfId="57" applyNumberFormat="1" applyFont="1" applyFill="1" applyBorder="1" applyAlignment="1">
      <alignment horizontal="left"/>
      <protection/>
    </xf>
    <xf numFmtId="4" fontId="6" fillId="32" borderId="27" xfId="57" applyNumberFormat="1" applyFont="1" applyFill="1" applyBorder="1" applyAlignment="1">
      <alignment horizontal="left"/>
      <protection/>
    </xf>
    <xf numFmtId="4" fontId="6" fillId="32" borderId="18" xfId="57" applyNumberFormat="1" applyFont="1" applyFill="1" applyBorder="1" applyAlignment="1">
      <alignment horizontal="left"/>
      <protection/>
    </xf>
    <xf numFmtId="4" fontId="6" fillId="32" borderId="80" xfId="57" applyNumberFormat="1" applyFont="1" applyFill="1" applyBorder="1">
      <alignment/>
      <protection/>
    </xf>
    <xf numFmtId="4" fontId="6" fillId="32" borderId="102" xfId="57" applyNumberFormat="1" applyFont="1" applyFill="1" applyBorder="1">
      <alignment/>
      <protection/>
    </xf>
    <xf numFmtId="4" fontId="6" fillId="32" borderId="82" xfId="57" applyNumberFormat="1" applyFont="1" applyFill="1" applyBorder="1">
      <alignment/>
      <protection/>
    </xf>
    <xf numFmtId="4" fontId="6" fillId="32" borderId="132" xfId="57" applyNumberFormat="1" applyFont="1" applyFill="1" applyBorder="1">
      <alignment/>
      <protection/>
    </xf>
    <xf numFmtId="1" fontId="6" fillId="32" borderId="0" xfId="61" applyNumberFormat="1" applyFont="1" applyFill="1" applyAlignment="1">
      <alignment horizontal="left"/>
      <protection/>
    </xf>
    <xf numFmtId="0" fontId="6" fillId="32" borderId="0" xfId="64" applyFont="1" applyFill="1" applyAlignment="1">
      <alignment horizontal="center" vertical="top"/>
      <protection/>
    </xf>
    <xf numFmtId="49" fontId="6" fillId="32" borderId="0" xfId="64" applyNumberFormat="1" applyFont="1" applyFill="1" applyAlignment="1">
      <alignment horizontal="left" vertical="top" wrapText="1"/>
      <protection/>
    </xf>
    <xf numFmtId="0" fontId="6" fillId="32" borderId="0" xfId="60" applyFont="1" applyFill="1">
      <alignment/>
      <protection/>
    </xf>
    <xf numFmtId="1" fontId="6" fillId="32" borderId="0" xfId="62" applyNumberFormat="1" applyFont="1" applyFill="1">
      <alignment/>
      <protection/>
    </xf>
    <xf numFmtId="0" fontId="7" fillId="32" borderId="0" xfId="0" applyFont="1" applyFill="1" applyAlignment="1">
      <alignment/>
    </xf>
    <xf numFmtId="0" fontId="7" fillId="34" borderId="106" xfId="0" applyFont="1" applyFill="1" applyBorder="1" applyAlignment="1">
      <alignment horizontal="center" vertical="center"/>
    </xf>
    <xf numFmtId="0" fontId="7" fillId="34" borderId="107" xfId="0" applyFont="1" applyFill="1" applyBorder="1" applyAlignment="1">
      <alignment horizontal="center" vertical="center"/>
    </xf>
    <xf numFmtId="0" fontId="7" fillId="34" borderId="133" xfId="0" applyFont="1" applyFill="1" applyBorder="1" applyAlignment="1">
      <alignment horizontal="center" vertical="center"/>
    </xf>
    <xf numFmtId="49" fontId="7" fillId="34" borderId="134" xfId="60" applyNumberFormat="1" applyFont="1" applyFill="1" applyBorder="1" applyAlignment="1">
      <alignment horizontal="left" vertical="center"/>
      <protection/>
    </xf>
    <xf numFmtId="4" fontId="7" fillId="34" borderId="134" xfId="0" applyNumberFormat="1" applyFont="1" applyFill="1" applyBorder="1" applyAlignment="1">
      <alignment vertical="center"/>
    </xf>
    <xf numFmtId="4" fontId="7" fillId="34" borderId="135" xfId="0" applyNumberFormat="1" applyFont="1" applyFill="1" applyBorder="1" applyAlignment="1">
      <alignment vertical="center"/>
    </xf>
    <xf numFmtId="3" fontId="6" fillId="32" borderId="10" xfId="0" applyNumberFormat="1" applyFont="1" applyFill="1" applyBorder="1" applyAlignment="1">
      <alignment vertical="center"/>
    </xf>
    <xf numFmtId="0" fontId="7" fillId="32" borderId="10" xfId="0" applyFont="1" applyFill="1" applyBorder="1" applyAlignment="1">
      <alignment vertical="center" wrapText="1"/>
    </xf>
    <xf numFmtId="0" fontId="7" fillId="32" borderId="24" xfId="64" applyFont="1" applyFill="1" applyBorder="1" applyAlignment="1">
      <alignment horizontal="left" vertical="center"/>
      <protection/>
    </xf>
    <xf numFmtId="4" fontId="6" fillId="32" borderId="27" xfId="0" applyNumberFormat="1" applyFont="1" applyFill="1" applyBorder="1" applyAlignment="1">
      <alignment horizontal="center"/>
    </xf>
    <xf numFmtId="4" fontId="6" fillId="32" borderId="18" xfId="0" applyNumberFormat="1" applyFont="1" applyFill="1" applyBorder="1" applyAlignment="1">
      <alignment/>
    </xf>
    <xf numFmtId="3" fontId="7" fillId="32" borderId="112" xfId="0" applyNumberFormat="1" applyFont="1" applyFill="1" applyBorder="1" applyAlignment="1">
      <alignment vertical="center"/>
    </xf>
    <xf numFmtId="0" fontId="6" fillId="32" borderId="12" xfId="0" applyFont="1" applyFill="1" applyBorder="1" applyAlignment="1">
      <alignment horizontal="left" vertical="center" wrapText="1"/>
    </xf>
    <xf numFmtId="49" fontId="6" fillId="32" borderId="113" xfId="60" applyNumberFormat="1" applyFont="1" applyFill="1" applyBorder="1" applyAlignment="1">
      <alignment horizontal="left"/>
      <protection/>
    </xf>
    <xf numFmtId="4" fontId="6" fillId="32" borderId="94" xfId="0" applyNumberFormat="1" applyFont="1" applyFill="1" applyBorder="1" applyAlignment="1">
      <alignment horizontal="center"/>
    </xf>
    <xf numFmtId="4" fontId="6" fillId="32" borderId="12" xfId="0" applyNumberFormat="1" applyFont="1" applyFill="1" applyBorder="1" applyAlignment="1">
      <alignment/>
    </xf>
    <xf numFmtId="4" fontId="6" fillId="32" borderId="114" xfId="0" applyNumberFormat="1" applyFont="1" applyFill="1" applyBorder="1" applyAlignment="1">
      <alignment/>
    </xf>
    <xf numFmtId="0" fontId="7" fillId="32" borderId="136" xfId="0" applyFont="1" applyFill="1" applyBorder="1" applyAlignment="1">
      <alignment horizontal="left" vertical="center"/>
    </xf>
    <xf numFmtId="0" fontId="6" fillId="32" borderId="137" xfId="0" applyFont="1" applyFill="1" applyBorder="1" applyAlignment="1">
      <alignment horizontal="left" vertical="center" wrapText="1"/>
    </xf>
    <xf numFmtId="0" fontId="6" fillId="32" borderId="138" xfId="0" applyFont="1" applyFill="1" applyBorder="1" applyAlignment="1">
      <alignment horizontal="left" vertical="center" wrapText="1"/>
    </xf>
    <xf numFmtId="0" fontId="6" fillId="32" borderId="137" xfId="64" applyFont="1" applyFill="1" applyBorder="1" applyAlignment="1">
      <alignment horizontal="left" vertical="center"/>
      <protection/>
    </xf>
    <xf numFmtId="4" fontId="6" fillId="32" borderId="138" xfId="0" applyNumberFormat="1" applyFont="1" applyFill="1" applyBorder="1" applyAlignment="1">
      <alignment horizontal="center"/>
    </xf>
    <xf numFmtId="4" fontId="6" fillId="32" borderId="139" xfId="0" applyNumberFormat="1" applyFont="1" applyFill="1" applyBorder="1" applyAlignment="1">
      <alignment/>
    </xf>
    <xf numFmtId="4" fontId="6" fillId="32" borderId="140" xfId="0" applyNumberFormat="1" applyFont="1" applyFill="1" applyBorder="1" applyAlignment="1">
      <alignment/>
    </xf>
    <xf numFmtId="0" fontId="6" fillId="32" borderId="138" xfId="0" applyFont="1" applyFill="1" applyBorder="1" applyAlignment="1">
      <alignment vertical="center"/>
    </xf>
    <xf numFmtId="0" fontId="6" fillId="32" borderId="138" xfId="0" applyFont="1" applyFill="1" applyBorder="1" applyAlignment="1">
      <alignment horizontal="left" vertical="center" wrapText="1"/>
    </xf>
    <xf numFmtId="4" fontId="6" fillId="32" borderId="141" xfId="0" applyNumberFormat="1" applyFont="1" applyFill="1" applyBorder="1" applyAlignment="1">
      <alignment horizontal="center"/>
    </xf>
    <xf numFmtId="4" fontId="6" fillId="32" borderId="142" xfId="0" applyNumberFormat="1" applyFont="1" applyFill="1" applyBorder="1" applyAlignment="1">
      <alignment/>
    </xf>
    <xf numFmtId="4" fontId="6" fillId="32" borderId="143" xfId="0" applyNumberFormat="1" applyFont="1" applyFill="1" applyBorder="1" applyAlignment="1">
      <alignment/>
    </xf>
    <xf numFmtId="0" fontId="7" fillId="32" borderId="52" xfId="0" applyFont="1" applyFill="1" applyBorder="1" applyAlignment="1">
      <alignment horizontal="left" vertical="center"/>
    </xf>
    <xf numFmtId="0" fontId="6" fillId="32" borderId="144" xfId="0" applyFont="1" applyFill="1" applyBorder="1" applyAlignment="1">
      <alignment vertical="center"/>
    </xf>
    <xf numFmtId="0" fontId="6" fillId="32" borderId="144" xfId="0" applyFont="1" applyFill="1" applyBorder="1" applyAlignment="1">
      <alignment horizontal="left" vertical="center" wrapText="1"/>
    </xf>
    <xf numFmtId="4" fontId="6" fillId="32" borderId="145" xfId="0" applyNumberFormat="1" applyFont="1" applyFill="1" applyBorder="1" applyAlignment="1">
      <alignment horizontal="center"/>
    </xf>
    <xf numFmtId="4" fontId="6" fillId="32" borderId="146" xfId="0" applyNumberFormat="1" applyFont="1" applyFill="1" applyBorder="1" applyAlignment="1">
      <alignment/>
    </xf>
    <xf numFmtId="4" fontId="6" fillId="32" borderId="147" xfId="0" applyNumberFormat="1" applyFont="1" applyFill="1" applyBorder="1" applyAlignment="1">
      <alignment/>
    </xf>
    <xf numFmtId="0" fontId="6" fillId="32" borderId="28" xfId="64" applyFont="1" applyFill="1" applyBorder="1" applyAlignment="1">
      <alignment horizontal="left" vertical="center"/>
      <protection/>
    </xf>
    <xf numFmtId="4" fontId="6" fillId="32" borderId="29" xfId="0" applyNumberFormat="1" applyFont="1" applyFill="1" applyBorder="1" applyAlignment="1">
      <alignment horizontal="center"/>
    </xf>
    <xf numFmtId="4" fontId="6" fillId="32" borderId="14" xfId="0" applyNumberFormat="1" applyFont="1" applyFill="1" applyBorder="1" applyAlignment="1">
      <alignment/>
    </xf>
    <xf numFmtId="4" fontId="6" fillId="32" borderId="26" xfId="0" applyNumberFormat="1" applyFont="1" applyFill="1" applyBorder="1" applyAlignment="1">
      <alignment/>
    </xf>
    <xf numFmtId="0" fontId="7" fillId="32" borderId="148" xfId="0" applyFont="1" applyFill="1" applyBorder="1" applyAlignment="1">
      <alignment horizontal="left" vertical="center"/>
    </xf>
    <xf numFmtId="0" fontId="6" fillId="32" borderId="149" xfId="0" applyFont="1" applyFill="1" applyBorder="1" applyAlignment="1">
      <alignment vertical="center"/>
    </xf>
    <xf numFmtId="0" fontId="6" fillId="32" borderId="149" xfId="0" applyFont="1" applyFill="1" applyBorder="1" applyAlignment="1">
      <alignment horizontal="left" vertical="center" wrapText="1"/>
    </xf>
    <xf numFmtId="0" fontId="6" fillId="32" borderId="149" xfId="64" applyFont="1" applyFill="1" applyBorder="1" applyAlignment="1">
      <alignment horizontal="left" vertical="center"/>
      <protection/>
    </xf>
    <xf numFmtId="4" fontId="6" fillId="32" borderId="150" xfId="0" applyNumberFormat="1" applyFont="1" applyFill="1" applyBorder="1" applyAlignment="1">
      <alignment horizontal="center"/>
    </xf>
    <xf numFmtId="4" fontId="6" fillId="32" borderId="149" xfId="0" applyNumberFormat="1" applyFont="1" applyFill="1" applyBorder="1" applyAlignment="1">
      <alignment/>
    </xf>
    <xf numFmtId="4" fontId="6" fillId="32" borderId="151" xfId="0" applyNumberFormat="1" applyFont="1" applyFill="1" applyBorder="1" applyAlignment="1">
      <alignment/>
    </xf>
    <xf numFmtId="0" fontId="7" fillId="34" borderId="152" xfId="0" applyFont="1" applyFill="1" applyBorder="1" applyAlignment="1">
      <alignment horizontal="left"/>
    </xf>
    <xf numFmtId="0" fontId="6" fillId="34" borderId="153" xfId="0" applyFont="1" applyFill="1" applyBorder="1" applyAlignment="1">
      <alignment horizontal="center"/>
    </xf>
    <xf numFmtId="0" fontId="6" fillId="34" borderId="153" xfId="0" applyFont="1" applyFill="1" applyBorder="1" applyAlignment="1">
      <alignment horizontal="center" wrapText="1"/>
    </xf>
    <xf numFmtId="4" fontId="7" fillId="34" borderId="109" xfId="0" applyNumberFormat="1" applyFont="1" applyFill="1" applyBorder="1" applyAlignment="1">
      <alignment/>
    </xf>
    <xf numFmtId="4" fontId="7" fillId="34" borderId="154" xfId="0" applyNumberFormat="1" applyFont="1" applyFill="1" applyBorder="1" applyAlignment="1">
      <alignment/>
    </xf>
    <xf numFmtId="4" fontId="6" fillId="32" borderId="12" xfId="0" applyNumberFormat="1" applyFont="1" applyFill="1" applyBorder="1" applyAlignment="1">
      <alignment horizontal="center"/>
    </xf>
    <xf numFmtId="4" fontId="6" fillId="32" borderId="14" xfId="0" applyNumberFormat="1" applyFont="1" applyFill="1" applyBorder="1" applyAlignment="1">
      <alignment horizontal="center"/>
    </xf>
    <xf numFmtId="0" fontId="7" fillId="32" borderId="50" xfId="0" applyFont="1" applyFill="1" applyBorder="1" applyAlignment="1">
      <alignment horizontal="left" vertical="center"/>
    </xf>
    <xf numFmtId="0" fontId="6" fillId="32" borderId="115" xfId="0" applyFont="1" applyFill="1" applyBorder="1" applyAlignment="1">
      <alignment vertical="center"/>
    </xf>
    <xf numFmtId="0" fontId="6" fillId="32" borderId="115" xfId="0" applyFont="1" applyFill="1" applyBorder="1" applyAlignment="1">
      <alignment horizontal="left" vertical="center" wrapText="1"/>
    </xf>
    <xf numFmtId="4" fontId="6" fillId="32" borderId="25" xfId="0" applyNumberFormat="1" applyFont="1" applyFill="1" applyBorder="1" applyAlignment="1">
      <alignment horizontal="center"/>
    </xf>
    <xf numFmtId="4" fontId="6" fillId="32" borderId="25" xfId="0" applyNumberFormat="1" applyFont="1" applyFill="1" applyBorder="1" applyAlignment="1">
      <alignment/>
    </xf>
    <xf numFmtId="4" fontId="6" fillId="32" borderId="115" xfId="0" applyNumberFormat="1" applyFont="1" applyFill="1" applyBorder="1" applyAlignment="1">
      <alignment horizontal="center"/>
    </xf>
    <xf numFmtId="4" fontId="6" fillId="32" borderId="155" xfId="0" applyNumberFormat="1" applyFont="1" applyFill="1" applyBorder="1" applyAlignment="1">
      <alignment/>
    </xf>
    <xf numFmtId="0" fontId="6" fillId="32" borderId="149" xfId="0" applyFont="1" applyFill="1" applyBorder="1" applyAlignment="1">
      <alignment horizontal="left" wrapText="1"/>
    </xf>
    <xf numFmtId="0" fontId="6" fillId="32" borderId="149" xfId="64" applyFont="1" applyFill="1" applyBorder="1" applyAlignment="1">
      <alignment horizontal="left"/>
      <protection/>
    </xf>
    <xf numFmtId="4" fontId="6" fillId="32" borderId="149" xfId="0" applyNumberFormat="1" applyFont="1" applyFill="1" applyBorder="1" applyAlignment="1">
      <alignment horizontal="center"/>
    </xf>
    <xf numFmtId="0" fontId="6" fillId="34" borderId="109" xfId="0" applyFont="1" applyFill="1" applyBorder="1" applyAlignment="1">
      <alignment horizontal="center" wrapText="1"/>
    </xf>
    <xf numFmtId="0" fontId="7" fillId="32" borderId="112" xfId="0" applyFont="1" applyFill="1" applyBorder="1" applyAlignment="1">
      <alignment horizontal="left" vertical="center"/>
    </xf>
    <xf numFmtId="0" fontId="6" fillId="32" borderId="113" xfId="0" applyFont="1" applyFill="1" applyBorder="1" applyAlignment="1">
      <alignment horizontal="left" vertical="center" wrapText="1"/>
    </xf>
    <xf numFmtId="4" fontId="6" fillId="32" borderId="146" xfId="0" applyNumberFormat="1" applyFont="1" applyFill="1" applyBorder="1" applyAlignment="1">
      <alignment horizontal="center"/>
    </xf>
    <xf numFmtId="0" fontId="7" fillId="34" borderId="106" xfId="64" applyFont="1" applyFill="1" applyBorder="1" applyAlignment="1">
      <alignment horizontal="left" vertical="center" wrapText="1"/>
      <protection/>
    </xf>
    <xf numFmtId="0" fontId="7" fillId="34" borderId="107" xfId="64" applyFont="1" applyFill="1" applyBorder="1" applyAlignment="1">
      <alignment horizontal="left" vertical="center" wrapText="1"/>
      <protection/>
    </xf>
    <xf numFmtId="0" fontId="7" fillId="34" borderId="108" xfId="64" applyFont="1" applyFill="1" applyBorder="1" applyAlignment="1">
      <alignment horizontal="left" vertical="center" wrapText="1"/>
      <protection/>
    </xf>
    <xf numFmtId="1" fontId="6" fillId="34" borderId="110" xfId="61" applyNumberFormat="1" applyFont="1" applyFill="1" applyBorder="1" applyAlignment="1">
      <alignment vertical="center"/>
      <protection/>
    </xf>
    <xf numFmtId="4" fontId="7" fillId="34" borderId="110" xfId="0" applyNumberFormat="1" applyFont="1" applyFill="1" applyBorder="1" applyAlignment="1">
      <alignment vertical="center"/>
    </xf>
    <xf numFmtId="4" fontId="7" fillId="34" borderId="111" xfId="0" applyNumberFormat="1" applyFont="1" applyFill="1" applyBorder="1" applyAlignment="1">
      <alignment vertical="center"/>
    </xf>
    <xf numFmtId="0" fontId="7" fillId="32" borderId="11" xfId="0" applyFont="1" applyFill="1" applyBorder="1" applyAlignment="1">
      <alignment horizontal="left"/>
    </xf>
    <xf numFmtId="0" fontId="7" fillId="32" borderId="30" xfId="0" applyFont="1" applyFill="1" applyBorder="1" applyAlignment="1">
      <alignment horizontal="left"/>
    </xf>
    <xf numFmtId="0" fontId="7" fillId="32" borderId="27" xfId="0" applyFont="1" applyFill="1" applyBorder="1" applyAlignment="1">
      <alignment horizontal="left"/>
    </xf>
    <xf numFmtId="4" fontId="6" fillId="32" borderId="27" xfId="0" applyNumberFormat="1" applyFont="1" applyFill="1" applyBorder="1" applyAlignment="1">
      <alignment/>
    </xf>
    <xf numFmtId="49" fontId="7" fillId="32" borderId="11" xfId="0" applyNumberFormat="1" applyFont="1" applyFill="1" applyBorder="1" applyAlignment="1">
      <alignment horizontal="left" vertical="center" wrapText="1"/>
    </xf>
    <xf numFmtId="49" fontId="7" fillId="32" borderId="30" xfId="0" applyNumberFormat="1" applyFont="1" applyFill="1" applyBorder="1" applyAlignment="1">
      <alignment horizontal="left" vertical="center" wrapText="1"/>
    </xf>
    <xf numFmtId="49" fontId="7" fillId="32" borderId="27" xfId="0" applyNumberFormat="1" applyFont="1" applyFill="1" applyBorder="1" applyAlignment="1">
      <alignment horizontal="left" vertical="center" wrapText="1"/>
    </xf>
    <xf numFmtId="0" fontId="7" fillId="32" borderId="11" xfId="61" applyFont="1" applyFill="1" applyBorder="1" applyAlignment="1">
      <alignment horizontal="left" vertical="center" wrapText="1"/>
      <protection/>
    </xf>
    <xf numFmtId="0" fontId="7" fillId="32" borderId="30" xfId="61" applyFont="1" applyFill="1" applyBorder="1" applyAlignment="1">
      <alignment horizontal="left" vertical="center" wrapText="1"/>
      <protection/>
    </xf>
    <xf numFmtId="0" fontId="7" fillId="32" borderId="27" xfId="61" applyFont="1" applyFill="1" applyBorder="1" applyAlignment="1">
      <alignment horizontal="left" vertical="center" wrapText="1"/>
      <protection/>
    </xf>
    <xf numFmtId="4" fontId="6" fillId="32" borderId="18" xfId="0" applyNumberFormat="1" applyFont="1" applyFill="1" applyBorder="1" applyAlignment="1">
      <alignment horizontal="right"/>
    </xf>
    <xf numFmtId="0" fontId="6" fillId="32" borderId="30" xfId="0" applyFont="1" applyFill="1" applyBorder="1" applyAlignment="1">
      <alignment horizontal="left"/>
    </xf>
    <xf numFmtId="0" fontId="6" fillId="32" borderId="27" xfId="0" applyFont="1" applyFill="1" applyBorder="1" applyAlignment="1">
      <alignment horizontal="left" wrapText="1"/>
    </xf>
    <xf numFmtId="0" fontId="6" fillId="32" borderId="27" xfId="0" applyFont="1" applyFill="1" applyBorder="1" applyAlignment="1">
      <alignment horizontal="left"/>
    </xf>
    <xf numFmtId="0" fontId="6" fillId="32" borderId="30" xfId="0" applyFont="1" applyFill="1" applyBorder="1" applyAlignment="1">
      <alignment horizontal="left" vertical="center" wrapText="1"/>
    </xf>
    <xf numFmtId="0" fontId="6" fillId="32" borderId="27" xfId="0" applyFont="1" applyFill="1" applyBorder="1" applyAlignment="1">
      <alignment/>
    </xf>
    <xf numFmtId="0" fontId="6" fillId="32" borderId="30" xfId="0" applyFont="1" applyFill="1" applyBorder="1" applyAlignment="1">
      <alignment/>
    </xf>
    <xf numFmtId="0" fontId="6" fillId="32" borderId="30" xfId="61" applyFont="1" applyFill="1" applyBorder="1" applyAlignment="1">
      <alignment horizontal="left" wrapText="1"/>
      <protection/>
    </xf>
    <xf numFmtId="0" fontId="6" fillId="32" borderId="27" xfId="61" applyFont="1" applyFill="1" applyBorder="1" applyAlignment="1">
      <alignment horizontal="left" wrapText="1"/>
      <protection/>
    </xf>
    <xf numFmtId="1" fontId="6" fillId="32" borderId="27" xfId="61" applyNumberFormat="1" applyFont="1" applyFill="1" applyBorder="1" applyAlignment="1">
      <alignment horizontal="left" vertical="center" wrapText="1"/>
      <protection/>
    </xf>
    <xf numFmtId="0" fontId="7" fillId="32" borderId="11" xfId="61" applyFont="1" applyFill="1" applyBorder="1" applyAlignment="1">
      <alignment wrapText="1"/>
      <protection/>
    </xf>
    <xf numFmtId="0" fontId="7" fillId="32" borderId="30" xfId="61" applyFont="1" applyFill="1" applyBorder="1" applyAlignment="1">
      <alignment wrapText="1"/>
      <protection/>
    </xf>
    <xf numFmtId="0" fontId="7" fillId="32" borderId="27" xfId="61" applyFont="1" applyFill="1" applyBorder="1" applyAlignment="1">
      <alignment wrapText="1"/>
      <protection/>
    </xf>
    <xf numFmtId="0" fontId="7" fillId="32" borderId="11" xfId="61" applyFont="1" applyFill="1" applyBorder="1" applyAlignment="1">
      <alignment horizontal="left" wrapText="1"/>
      <protection/>
    </xf>
    <xf numFmtId="0" fontId="7" fillId="32" borderId="30" xfId="61" applyFont="1" applyFill="1" applyBorder="1" applyAlignment="1">
      <alignment horizontal="left" wrapText="1"/>
      <protection/>
    </xf>
    <xf numFmtId="0" fontId="7" fillId="32" borderId="27" xfId="61" applyFont="1" applyFill="1" applyBorder="1" applyAlignment="1">
      <alignment horizontal="left" wrapText="1"/>
      <protection/>
    </xf>
    <xf numFmtId="0" fontId="6" fillId="32" borderId="30" xfId="0" applyFont="1" applyFill="1" applyBorder="1" applyAlignment="1">
      <alignment horizontal="left"/>
    </xf>
    <xf numFmtId="0" fontId="6" fillId="32" borderId="27" xfId="0" applyFont="1" applyFill="1" applyBorder="1" applyAlignment="1">
      <alignment horizontal="left"/>
    </xf>
    <xf numFmtId="0" fontId="7" fillId="32" borderId="30" xfId="0" applyFont="1" applyFill="1" applyBorder="1" applyAlignment="1">
      <alignment horizontal="left"/>
    </xf>
    <xf numFmtId="0" fontId="7" fillId="32" borderId="11" xfId="64" applyFont="1" applyFill="1" applyBorder="1" applyAlignment="1">
      <alignment horizontal="left" vertical="center" wrapText="1"/>
      <protection/>
    </xf>
    <xf numFmtId="0" fontId="7" fillId="32" borderId="30" xfId="64" applyFont="1" applyFill="1" applyBorder="1" applyAlignment="1">
      <alignment horizontal="left" vertical="center" wrapText="1"/>
      <protection/>
    </xf>
    <xf numFmtId="0" fontId="7" fillId="32" borderId="27" xfId="64" applyFont="1" applyFill="1" applyBorder="1" applyAlignment="1">
      <alignment horizontal="left" vertical="center" wrapText="1"/>
      <protection/>
    </xf>
    <xf numFmtId="0" fontId="6" fillId="32" borderId="30" xfId="61" applyFont="1" applyFill="1" applyBorder="1" applyAlignment="1">
      <alignment wrapText="1"/>
      <protection/>
    </xf>
    <xf numFmtId="0" fontId="6" fillId="32" borderId="27" xfId="0" applyFont="1" applyFill="1" applyBorder="1" applyAlignment="1">
      <alignment wrapText="1"/>
    </xf>
    <xf numFmtId="0" fontId="6" fillId="32" borderId="71" xfId="0" applyFont="1" applyFill="1" applyBorder="1" applyAlignment="1">
      <alignment horizontal="left"/>
    </xf>
    <xf numFmtId="0" fontId="6" fillId="32" borderId="72" xfId="0" applyFont="1" applyFill="1" applyBorder="1" applyAlignment="1">
      <alignment/>
    </xf>
    <xf numFmtId="0" fontId="6" fillId="32" borderId="10" xfId="0" applyFont="1" applyFill="1" applyBorder="1" applyAlignment="1">
      <alignment horizontal="left"/>
    </xf>
    <xf numFmtId="0" fontId="7" fillId="32" borderId="10" xfId="64" applyFont="1" applyFill="1" applyBorder="1" applyAlignment="1">
      <alignment horizontal="left" indent="2"/>
      <protection/>
    </xf>
    <xf numFmtId="0" fontId="6" fillId="32" borderId="79" xfId="64" applyFont="1" applyFill="1" applyBorder="1">
      <alignment/>
      <protection/>
    </xf>
    <xf numFmtId="0" fontId="6" fillId="32" borderId="80" xfId="61" applyFont="1" applyFill="1" applyBorder="1">
      <alignment/>
      <protection/>
    </xf>
    <xf numFmtId="1" fontId="6" fillId="32" borderId="80" xfId="61" applyNumberFormat="1" applyFont="1" applyFill="1" applyBorder="1">
      <alignment/>
      <protection/>
    </xf>
    <xf numFmtId="1" fontId="6" fillId="32" borderId="12" xfId="61" applyNumberFormat="1" applyFont="1" applyFill="1" applyBorder="1" applyAlignment="1">
      <alignment horizontal="left"/>
      <protection/>
    </xf>
    <xf numFmtId="4" fontId="6" fillId="32" borderId="94" xfId="0" applyNumberFormat="1" applyFont="1" applyFill="1" applyBorder="1" applyAlignment="1">
      <alignment/>
    </xf>
    <xf numFmtId="4" fontId="6" fillId="32" borderId="80" xfId="0" applyNumberFormat="1" applyFont="1" applyFill="1" applyBorder="1" applyAlignment="1">
      <alignment/>
    </xf>
    <xf numFmtId="4" fontId="6" fillId="32" borderId="82" xfId="0" applyNumberFormat="1" applyFont="1" applyFill="1" applyBorder="1" applyAlignment="1">
      <alignment/>
    </xf>
    <xf numFmtId="0" fontId="7" fillId="34" borderId="70" xfId="64" applyFont="1" applyFill="1" applyBorder="1" applyAlignment="1">
      <alignment horizontal="center" vertical="center" wrapText="1"/>
      <protection/>
    </xf>
    <xf numFmtId="0" fontId="7" fillId="34" borderId="71" xfId="64" applyFont="1" applyFill="1" applyBorder="1" applyAlignment="1">
      <alignment horizontal="center" vertical="center" wrapText="1"/>
      <protection/>
    </xf>
    <xf numFmtId="0" fontId="7" fillId="34" borderId="72" xfId="64" applyFont="1" applyFill="1" applyBorder="1" applyAlignment="1">
      <alignment horizontal="center" vertical="center" wrapText="1"/>
      <protection/>
    </xf>
    <xf numFmtId="1" fontId="6" fillId="34" borderId="109" xfId="61" applyNumberFormat="1" applyFont="1" applyFill="1" applyBorder="1">
      <alignment/>
      <protection/>
    </xf>
    <xf numFmtId="4" fontId="7" fillId="34" borderId="23" xfId="0" applyNumberFormat="1" applyFont="1" applyFill="1" applyBorder="1" applyAlignment="1">
      <alignment/>
    </xf>
    <xf numFmtId="4" fontId="7" fillId="34" borderId="51" xfId="0" applyNumberFormat="1" applyFont="1" applyFill="1" applyBorder="1" applyAlignment="1">
      <alignment/>
    </xf>
    <xf numFmtId="4" fontId="6" fillId="32" borderId="102" xfId="0" applyNumberFormat="1" applyFont="1" applyFill="1" applyBorder="1" applyAlignment="1">
      <alignment/>
    </xf>
    <xf numFmtId="0" fontId="7" fillId="34" borderId="106" xfId="64" applyFont="1" applyFill="1" applyBorder="1" applyAlignment="1">
      <alignment horizontal="center" vertical="center" wrapText="1"/>
      <protection/>
    </xf>
    <xf numFmtId="0" fontId="7" fillId="34" borderId="107" xfId="64" applyFont="1" applyFill="1" applyBorder="1" applyAlignment="1">
      <alignment horizontal="center" vertical="center" wrapText="1"/>
      <protection/>
    </xf>
    <xf numFmtId="0" fontId="7" fillId="34" borderId="108" xfId="64" applyFont="1" applyFill="1" applyBorder="1" applyAlignment="1">
      <alignment horizontal="center" vertical="center" wrapText="1"/>
      <protection/>
    </xf>
    <xf numFmtId="1" fontId="6" fillId="34" borderId="110" xfId="61" applyNumberFormat="1" applyFont="1" applyFill="1" applyBorder="1">
      <alignment/>
      <protection/>
    </xf>
    <xf numFmtId="4" fontId="7" fillId="34" borderId="110" xfId="0" applyNumberFormat="1" applyFont="1" applyFill="1" applyBorder="1" applyAlignment="1">
      <alignment/>
    </xf>
    <xf numFmtId="4" fontId="7" fillId="34" borderId="111" xfId="0" applyNumberFormat="1" applyFont="1" applyFill="1" applyBorder="1" applyAlignment="1">
      <alignment/>
    </xf>
    <xf numFmtId="4" fontId="6" fillId="32" borderId="10" xfId="64" applyNumberFormat="1" applyFont="1" applyFill="1" applyBorder="1">
      <alignment/>
      <protection/>
    </xf>
    <xf numFmtId="4" fontId="6" fillId="32" borderId="18" xfId="64" applyNumberFormat="1" applyFont="1" applyFill="1" applyBorder="1">
      <alignment/>
      <protection/>
    </xf>
    <xf numFmtId="49" fontId="7" fillId="32" borderId="0" xfId="64" applyNumberFormat="1" applyFont="1" applyFill="1" applyBorder="1" applyAlignment="1">
      <alignment/>
      <protection/>
    </xf>
    <xf numFmtId="0" fontId="7" fillId="32" borderId="0" xfId="64" applyFont="1" applyFill="1" applyAlignment="1">
      <alignment horizontal="left" vertical="top"/>
      <protection/>
    </xf>
    <xf numFmtId="0" fontId="7" fillId="32" borderId="0" xfId="64" applyFont="1" applyFill="1" applyBorder="1" applyAlignment="1" quotePrefix="1">
      <alignment horizontal="center"/>
      <protection/>
    </xf>
    <xf numFmtId="0" fontId="7" fillId="32" borderId="83" xfId="64" applyFont="1" applyFill="1" applyBorder="1" applyAlignment="1">
      <alignment horizontal="center"/>
      <protection/>
    </xf>
    <xf numFmtId="0" fontId="7" fillId="34" borderId="106" xfId="0" applyFont="1" applyFill="1" applyBorder="1" applyAlignment="1">
      <alignment horizontal="center" wrapText="1"/>
    </xf>
    <xf numFmtId="0" fontId="6" fillId="32" borderId="107" xfId="0" applyFont="1" applyFill="1" applyBorder="1" applyAlignment="1">
      <alignment horizontal="center" wrapText="1"/>
    </xf>
    <xf numFmtId="0" fontId="6" fillId="32" borderId="108" xfId="0" applyFont="1" applyFill="1" applyBorder="1" applyAlignment="1">
      <alignment horizontal="center" wrapText="1"/>
    </xf>
    <xf numFmtId="49" fontId="7" fillId="34" borderId="98" xfId="60" applyNumberFormat="1" applyFont="1" applyFill="1" applyBorder="1" applyAlignment="1">
      <alignment horizontal="left"/>
      <protection/>
    </xf>
    <xf numFmtId="4" fontId="7" fillId="34" borderId="156" xfId="0" applyNumberFormat="1" applyFont="1" applyFill="1" applyBorder="1" applyAlignment="1">
      <alignment/>
    </xf>
    <xf numFmtId="0" fontId="7" fillId="32" borderId="66" xfId="0" applyFont="1" applyFill="1" applyBorder="1" applyAlignment="1">
      <alignment horizontal="left"/>
    </xf>
    <xf numFmtId="0" fontId="6" fillId="32" borderId="23" xfId="0" applyFont="1" applyFill="1" applyBorder="1" applyAlignment="1">
      <alignment horizontal="center"/>
    </xf>
    <xf numFmtId="0" fontId="6" fillId="32" borderId="23" xfId="0" applyFont="1" applyFill="1" applyBorder="1" applyAlignment="1">
      <alignment horizontal="center" wrapText="1"/>
    </xf>
    <xf numFmtId="49" fontId="6" fillId="32" borderId="23" xfId="60" applyNumberFormat="1" applyFont="1" applyFill="1" applyBorder="1" applyAlignment="1">
      <alignment horizontal="left"/>
      <protection/>
    </xf>
    <xf numFmtId="4" fontId="6" fillId="32" borderId="23" xfId="0" applyNumberFormat="1" applyFont="1" applyFill="1" applyBorder="1" applyAlignment="1">
      <alignment/>
    </xf>
    <xf numFmtId="4" fontId="6" fillId="32" borderId="51" xfId="0" applyNumberFormat="1" applyFont="1" applyFill="1" applyBorder="1" applyAlignment="1">
      <alignment/>
    </xf>
    <xf numFmtId="0" fontId="7" fillId="32" borderId="17" xfId="0" applyFont="1" applyFill="1" applyBorder="1" applyAlignment="1">
      <alignment horizontal="left"/>
    </xf>
    <xf numFmtId="0" fontId="6" fillId="32" borderId="10" xfId="0" applyFont="1" applyFill="1" applyBorder="1" applyAlignment="1">
      <alignment horizontal="center"/>
    </xf>
    <xf numFmtId="0" fontId="6" fillId="32" borderId="10" xfId="0" applyFont="1" applyFill="1" applyBorder="1" applyAlignment="1">
      <alignment horizontal="center" wrapText="1"/>
    </xf>
    <xf numFmtId="49" fontId="7" fillId="32" borderId="10" xfId="60" applyNumberFormat="1" applyFont="1" applyFill="1" applyBorder="1" applyAlignment="1">
      <alignment horizontal="left"/>
      <protection/>
    </xf>
    <xf numFmtId="0" fontId="7" fillId="32" borderId="17" xfId="0" applyFont="1" applyFill="1" applyBorder="1" applyAlignment="1">
      <alignment/>
    </xf>
    <xf numFmtId="0" fontId="7" fillId="32" borderId="10" xfId="64" applyFont="1" applyFill="1" applyBorder="1">
      <alignment/>
      <protection/>
    </xf>
    <xf numFmtId="0" fontId="6" fillId="32" borderId="10" xfId="0" applyFont="1" applyFill="1" applyBorder="1" applyAlignment="1">
      <alignment/>
    </xf>
    <xf numFmtId="0" fontId="6" fillId="32" borderId="10" xfId="64" applyFont="1" applyFill="1" applyBorder="1">
      <alignment/>
      <protection/>
    </xf>
    <xf numFmtId="0" fontId="7" fillId="32" borderId="17" xfId="0" applyFont="1" applyFill="1" applyBorder="1" applyAlignment="1">
      <alignment/>
    </xf>
    <xf numFmtId="49" fontId="6" fillId="32" borderId="10" xfId="0" applyNumberFormat="1" applyFont="1" applyFill="1" applyBorder="1" applyAlignment="1">
      <alignment horizontal="left" vertical="top"/>
    </xf>
    <xf numFmtId="0" fontId="6" fillId="32" borderId="10" xfId="0" applyFont="1" applyFill="1" applyBorder="1" applyAlignment="1">
      <alignment wrapText="1"/>
    </xf>
    <xf numFmtId="3" fontId="7" fillId="32" borderId="17" xfId="0" applyNumberFormat="1" applyFont="1" applyFill="1" applyBorder="1" applyAlignment="1">
      <alignment/>
    </xf>
    <xf numFmtId="14" fontId="6" fillId="32" borderId="10" xfId="64" applyNumberFormat="1" applyFont="1" applyFill="1" applyBorder="1">
      <alignment/>
      <protection/>
    </xf>
    <xf numFmtId="0" fontId="6" fillId="32" borderId="10" xfId="64" applyFont="1" applyFill="1" applyBorder="1" applyAlignment="1">
      <alignment vertical="center"/>
      <protection/>
    </xf>
    <xf numFmtId="223" fontId="6" fillId="32" borderId="10" xfId="64" applyNumberFormat="1" applyFont="1" applyFill="1" applyBorder="1" applyAlignment="1">
      <alignment horizontal="left" vertical="center"/>
      <protection/>
    </xf>
    <xf numFmtId="0" fontId="7" fillId="32" borderId="17" xfId="0" applyFont="1" applyFill="1" applyBorder="1" applyAlignment="1">
      <alignment vertical="center"/>
    </xf>
    <xf numFmtId="0" fontId="6" fillId="32" borderId="10" xfId="64" applyFont="1" applyFill="1" applyBorder="1" applyAlignment="1">
      <alignment vertical="center" wrapText="1"/>
      <protection/>
    </xf>
    <xf numFmtId="223" fontId="6" fillId="32" borderId="10" xfId="64" applyNumberFormat="1" applyFont="1" applyFill="1" applyBorder="1" applyAlignment="1">
      <alignment horizontal="left"/>
      <protection/>
    </xf>
    <xf numFmtId="0" fontId="7" fillId="32" borderId="10" xfId="64" applyFont="1" applyFill="1" applyBorder="1" applyAlignment="1">
      <alignment/>
      <protection/>
    </xf>
    <xf numFmtId="0" fontId="7" fillId="32" borderId="17" xfId="0" applyFont="1" applyFill="1" applyBorder="1" applyAlignment="1">
      <alignment horizontal="left" wrapText="1"/>
    </xf>
    <xf numFmtId="0" fontId="7" fillId="32" borderId="91" xfId="0" applyFont="1" applyFill="1" applyBorder="1" applyAlignment="1">
      <alignment horizontal="left" wrapText="1"/>
    </xf>
    <xf numFmtId="0" fontId="6" fillId="32" borderId="10" xfId="0" applyFont="1" applyFill="1" applyBorder="1" applyAlignment="1">
      <alignment wrapText="1"/>
    </xf>
    <xf numFmtId="3" fontId="10" fillId="32" borderId="17" xfId="0" applyNumberFormat="1" applyFont="1" applyFill="1" applyBorder="1" applyAlignment="1">
      <alignment/>
    </xf>
    <xf numFmtId="3" fontId="11" fillId="32" borderId="17" xfId="0" applyNumberFormat="1" applyFont="1" applyFill="1" applyBorder="1" applyAlignment="1">
      <alignment/>
    </xf>
    <xf numFmtId="0" fontId="6" fillId="32" borderId="10" xfId="0" applyFont="1" applyFill="1" applyBorder="1" applyAlignment="1">
      <alignment horizontal="left"/>
    </xf>
    <xf numFmtId="0" fontId="10" fillId="32" borderId="10" xfId="0" applyFont="1" applyFill="1" applyBorder="1" applyAlignment="1">
      <alignment/>
    </xf>
    <xf numFmtId="3" fontId="6" fillId="32" borderId="10" xfId="0" applyNumberFormat="1" applyFont="1" applyFill="1" applyBorder="1" applyAlignment="1">
      <alignment/>
    </xf>
    <xf numFmtId="0" fontId="7" fillId="32" borderId="10" xfId="0" applyFont="1" applyFill="1" applyBorder="1" applyAlignment="1">
      <alignment wrapText="1"/>
    </xf>
    <xf numFmtId="3" fontId="7" fillId="32" borderId="17" xfId="0" applyNumberFormat="1" applyFont="1" applyFill="1" applyBorder="1" applyAlignment="1">
      <alignment horizontal="left" vertical="center" wrapText="1"/>
    </xf>
    <xf numFmtId="3" fontId="7" fillId="32" borderId="91" xfId="0" applyNumberFormat="1" applyFont="1" applyFill="1" applyBorder="1" applyAlignment="1">
      <alignment horizontal="left" vertical="center" wrapText="1"/>
    </xf>
    <xf numFmtId="3" fontId="7" fillId="32" borderId="17" xfId="0" applyNumberFormat="1" applyFont="1" applyFill="1" applyBorder="1" applyAlignment="1">
      <alignment horizontal="left" vertical="center" wrapText="1"/>
    </xf>
    <xf numFmtId="3" fontId="6" fillId="32" borderId="10" xfId="0" applyNumberFormat="1" applyFont="1" applyFill="1" applyBorder="1" applyAlignment="1">
      <alignment horizontal="left" vertical="center" wrapText="1"/>
    </xf>
    <xf numFmtId="3" fontId="6" fillId="32" borderId="24" xfId="0" applyNumberFormat="1" applyFont="1" applyFill="1" applyBorder="1" applyAlignment="1">
      <alignment horizontal="left" vertical="center" wrapText="1"/>
    </xf>
    <xf numFmtId="0" fontId="6" fillId="32" borderId="24" xfId="0" applyFont="1" applyFill="1" applyBorder="1" applyAlignment="1">
      <alignment horizontal="left" vertical="center" wrapText="1"/>
    </xf>
    <xf numFmtId="0" fontId="6" fillId="32" borderId="24" xfId="0" applyFont="1" applyFill="1" applyBorder="1" applyAlignment="1">
      <alignment horizontal="left" vertical="center" wrapText="1"/>
    </xf>
    <xf numFmtId="0" fontId="7" fillId="32" borderId="17" xfId="0" applyFont="1" applyFill="1" applyBorder="1" applyAlignment="1">
      <alignment wrapText="1"/>
    </xf>
    <xf numFmtId="0" fontId="7" fillId="32" borderId="91" xfId="0" applyFont="1" applyFill="1" applyBorder="1" applyAlignment="1">
      <alignment wrapText="1"/>
    </xf>
    <xf numFmtId="0" fontId="6" fillId="32" borderId="10" xfId="0" applyFont="1" applyFill="1" applyBorder="1" applyAlignment="1">
      <alignment horizontal="left" vertical="top" wrapText="1"/>
    </xf>
    <xf numFmtId="0" fontId="12" fillId="32" borderId="10" xfId="0" applyFont="1" applyFill="1" applyBorder="1" applyAlignment="1">
      <alignment wrapText="1"/>
    </xf>
    <xf numFmtId="0" fontId="12" fillId="32" borderId="30" xfId="0" applyFont="1" applyFill="1" applyBorder="1" applyAlignment="1">
      <alignment vertical="center" wrapText="1"/>
    </xf>
    <xf numFmtId="0" fontId="6" fillId="32" borderId="30" xfId="0" applyFont="1" applyFill="1" applyBorder="1" applyAlignment="1">
      <alignment horizontal="left" wrapText="1"/>
    </xf>
    <xf numFmtId="0" fontId="6" fillId="32" borderId="27" xfId="0" applyFont="1" applyFill="1" applyBorder="1" applyAlignment="1">
      <alignment horizontal="left" wrapText="1"/>
    </xf>
    <xf numFmtId="0" fontId="12" fillId="32" borderId="30" xfId="0" applyFont="1" applyFill="1" applyBorder="1" applyAlignment="1">
      <alignment vertical="center" wrapText="1"/>
    </xf>
    <xf numFmtId="0" fontId="12" fillId="32" borderId="30" xfId="0" applyFont="1" applyFill="1" applyBorder="1" applyAlignment="1">
      <alignment horizontal="left" wrapText="1"/>
    </xf>
    <xf numFmtId="0" fontId="6" fillId="32" borderId="0" xfId="0" applyFont="1" applyFill="1" applyBorder="1" applyAlignment="1">
      <alignment/>
    </xf>
    <xf numFmtId="0" fontId="7" fillId="32" borderId="30" xfId="0" applyFont="1" applyFill="1" applyBorder="1" applyAlignment="1">
      <alignment horizontal="left" vertical="center" wrapText="1"/>
    </xf>
    <xf numFmtId="0" fontId="7" fillId="32" borderId="27" xfId="0" applyFont="1" applyFill="1" applyBorder="1" applyAlignment="1">
      <alignment horizontal="left" vertical="center" wrapText="1"/>
    </xf>
    <xf numFmtId="4" fontId="6" fillId="32" borderId="24" xfId="0" applyNumberFormat="1" applyFont="1" applyFill="1" applyBorder="1" applyAlignment="1">
      <alignment/>
    </xf>
    <xf numFmtId="0" fontId="7" fillId="32" borderId="11" xfId="0" applyFont="1" applyFill="1" applyBorder="1" applyAlignment="1">
      <alignment/>
    </xf>
    <xf numFmtId="4" fontId="7" fillId="32" borderId="23" xfId="64" applyNumberFormat="1" applyFont="1" applyFill="1" applyBorder="1" applyAlignment="1">
      <alignment horizontal="center"/>
      <protection/>
    </xf>
    <xf numFmtId="4" fontId="6" fillId="32" borderId="51" xfId="0" applyNumberFormat="1" applyFont="1" applyFill="1" applyBorder="1" applyAlignment="1">
      <alignment horizontal="center"/>
    </xf>
    <xf numFmtId="0" fontId="6" fillId="32" borderId="24" xfId="0" applyFont="1" applyFill="1" applyBorder="1" applyAlignment="1">
      <alignment horizontal="left" wrapText="1"/>
    </xf>
    <xf numFmtId="4" fontId="7" fillId="32" borderId="10" xfId="64" applyNumberFormat="1" applyFont="1" applyFill="1" applyBorder="1" applyAlignment="1">
      <alignment horizontal="center" vertical="center"/>
      <protection/>
    </xf>
    <xf numFmtId="49" fontId="6" fillId="32" borderId="10" xfId="0" applyNumberFormat="1" applyFont="1" applyFill="1" applyBorder="1" applyAlignment="1">
      <alignment horizontal="left" vertical="center" wrapText="1"/>
    </xf>
    <xf numFmtId="49" fontId="7" fillId="32" borderId="10" xfId="0" applyNumberFormat="1" applyFont="1" applyFill="1" applyBorder="1" applyAlignment="1">
      <alignment horizontal="center" wrapText="1"/>
    </xf>
    <xf numFmtId="49" fontId="7" fillId="32" borderId="112" xfId="0" applyNumberFormat="1" applyFont="1" applyFill="1" applyBorder="1" applyAlignment="1">
      <alignment horizontal="center" vertical="center" wrapText="1"/>
    </xf>
    <xf numFmtId="49" fontId="7" fillId="32" borderId="12" xfId="0" applyNumberFormat="1" applyFont="1" applyFill="1" applyBorder="1" applyAlignment="1">
      <alignment horizontal="center" vertical="center" wrapText="1"/>
    </xf>
    <xf numFmtId="0" fontId="6" fillId="32" borderId="12" xfId="0" applyFont="1" applyFill="1" applyBorder="1" applyAlignment="1">
      <alignment vertical="center"/>
    </xf>
    <xf numFmtId="4" fontId="6" fillId="32" borderId="12" xfId="64" applyNumberFormat="1" applyFont="1" applyFill="1" applyBorder="1" applyAlignment="1">
      <alignment horizontal="center" vertical="center"/>
      <protection/>
    </xf>
    <xf numFmtId="4" fontId="6" fillId="32" borderId="114" xfId="64" applyNumberFormat="1" applyFont="1" applyFill="1" applyBorder="1" applyAlignment="1">
      <alignment horizontal="center" vertical="center"/>
      <protection/>
    </xf>
    <xf numFmtId="0" fontId="7" fillId="32" borderId="25" xfId="64" applyFont="1" applyFill="1" applyBorder="1" applyAlignment="1">
      <alignment horizontal="left" vertical="center"/>
      <protection/>
    </xf>
    <xf numFmtId="4" fontId="6" fillId="32" borderId="25" xfId="64" applyNumberFormat="1" applyFont="1" applyFill="1" applyBorder="1" applyAlignment="1">
      <alignment horizontal="center" vertical="center"/>
      <protection/>
    </xf>
    <xf numFmtId="4" fontId="6" fillId="32" borderId="157" xfId="64" applyNumberFormat="1" applyFont="1" applyFill="1" applyBorder="1" applyAlignment="1">
      <alignment horizontal="center" vertical="center"/>
      <protection/>
    </xf>
    <xf numFmtId="4" fontId="6" fillId="32" borderId="155" xfId="64" applyNumberFormat="1" applyFont="1" applyFill="1" applyBorder="1" applyAlignment="1">
      <alignment horizontal="center" vertical="center"/>
      <protection/>
    </xf>
    <xf numFmtId="49" fontId="7" fillId="32" borderId="67" xfId="0" applyNumberFormat="1" applyFont="1" applyFill="1" applyBorder="1" applyAlignment="1">
      <alignment horizontal="center" vertical="center" wrapText="1"/>
    </xf>
    <xf numFmtId="49" fontId="7" fillId="32" borderId="68" xfId="0" applyNumberFormat="1" applyFont="1" applyFill="1" applyBorder="1" applyAlignment="1">
      <alignment horizontal="center" vertical="center" wrapText="1"/>
    </xf>
    <xf numFmtId="0" fontId="6" fillId="32" borderId="68" xfId="64" applyFont="1" applyFill="1" applyBorder="1" applyAlignment="1">
      <alignment horizontal="left" vertical="center"/>
      <protection/>
    </xf>
    <xf numFmtId="4" fontId="6" fillId="32" borderId="68" xfId="64" applyNumberFormat="1" applyFont="1" applyFill="1" applyBorder="1" applyAlignment="1">
      <alignment horizontal="right"/>
      <protection/>
    </xf>
    <xf numFmtId="4" fontId="6" fillId="32" borderId="68" xfId="64" applyNumberFormat="1" applyFont="1" applyFill="1" applyBorder="1" applyAlignment="1">
      <alignment horizontal="center" vertical="center"/>
      <protection/>
    </xf>
    <xf numFmtId="4" fontId="6" fillId="32" borderId="53" xfId="64" applyNumberFormat="1" applyFont="1" applyFill="1" applyBorder="1" applyAlignment="1">
      <alignment horizontal="center" vertical="center"/>
      <protection/>
    </xf>
    <xf numFmtId="49" fontId="7" fillId="32" borderId="50" xfId="0" applyNumberFormat="1" applyFont="1" applyFill="1" applyBorder="1" applyAlignment="1">
      <alignment horizontal="center" vertical="center" wrapText="1"/>
    </xf>
    <xf numFmtId="49" fontId="6" fillId="32" borderId="157" xfId="0" applyNumberFormat="1" applyFont="1" applyFill="1" applyBorder="1" applyAlignment="1">
      <alignment horizontal="left" vertical="justify" wrapText="1"/>
    </xf>
    <xf numFmtId="0" fontId="6" fillId="32" borderId="115" xfId="0" applyFont="1" applyFill="1" applyBorder="1" applyAlignment="1">
      <alignment horizontal="left" vertical="justify" wrapText="1"/>
    </xf>
    <xf numFmtId="4" fontId="6" fillId="32" borderId="155" xfId="64" applyNumberFormat="1" applyFont="1" applyFill="1" applyBorder="1" applyAlignment="1">
      <alignment horizontal="right"/>
      <protection/>
    </xf>
    <xf numFmtId="4" fontId="6" fillId="32" borderId="113" xfId="64" applyNumberFormat="1" applyFont="1" applyFill="1" applyBorder="1" applyAlignment="1">
      <alignment horizontal="center" vertical="center"/>
      <protection/>
    </xf>
    <xf numFmtId="49" fontId="7" fillId="32" borderId="66" xfId="0" applyNumberFormat="1" applyFont="1" applyFill="1" applyBorder="1" applyAlignment="1">
      <alignment horizontal="center" vertical="center" wrapText="1"/>
    </xf>
    <xf numFmtId="49" fontId="7" fillId="32" borderId="23" xfId="0" applyNumberFormat="1" applyFont="1" applyFill="1" applyBorder="1" applyAlignment="1">
      <alignment horizontal="center" vertical="center" wrapText="1"/>
    </xf>
    <xf numFmtId="0" fontId="6" fillId="32" borderId="23" xfId="64" applyFont="1" applyFill="1" applyBorder="1" applyAlignment="1">
      <alignment horizontal="left" vertical="center"/>
      <protection/>
    </xf>
    <xf numFmtId="4" fontId="6" fillId="32" borderId="23" xfId="64" applyNumberFormat="1" applyFont="1" applyFill="1" applyBorder="1" applyAlignment="1">
      <alignment horizontal="center" vertical="center"/>
      <protection/>
    </xf>
    <xf numFmtId="4" fontId="6" fillId="32" borderId="73" xfId="64" applyNumberFormat="1" applyFont="1" applyFill="1" applyBorder="1" applyAlignment="1">
      <alignment horizontal="center" vertical="center"/>
      <protection/>
    </xf>
    <xf numFmtId="4" fontId="6" fillId="32" borderId="51" xfId="64" applyNumberFormat="1" applyFont="1" applyFill="1" applyBorder="1" applyAlignment="1">
      <alignment horizontal="center" vertical="center"/>
      <protection/>
    </xf>
    <xf numFmtId="49" fontId="6" fillId="32" borderId="157" xfId="0" applyNumberFormat="1" applyFont="1" applyFill="1" applyBorder="1" applyAlignment="1">
      <alignment horizontal="left" vertical="center" wrapText="1"/>
    </xf>
    <xf numFmtId="0" fontId="6" fillId="32" borderId="115" xfId="0" applyFont="1" applyFill="1" applyBorder="1" applyAlignment="1">
      <alignment horizontal="left" vertical="center" wrapText="1"/>
    </xf>
    <xf numFmtId="49" fontId="7" fillId="32" borderId="124" xfId="0" applyNumberFormat="1" applyFont="1" applyFill="1" applyBorder="1" applyAlignment="1">
      <alignment horizontal="center" vertical="center" wrapText="1"/>
    </xf>
    <xf numFmtId="49" fontId="6" fillId="32" borderId="125" xfId="0" applyNumberFormat="1" applyFont="1" applyFill="1" applyBorder="1" applyAlignment="1">
      <alignment horizontal="left" vertical="center" wrapText="1"/>
    </xf>
    <xf numFmtId="0" fontId="6" fillId="32" borderId="125" xfId="0" applyFont="1" applyFill="1" applyBorder="1" applyAlignment="1">
      <alignment horizontal="left" vertical="center" wrapText="1"/>
    </xf>
    <xf numFmtId="4" fontId="6" fillId="32" borderId="125" xfId="64" applyNumberFormat="1" applyFont="1" applyFill="1" applyBorder="1" applyAlignment="1">
      <alignment horizontal="right"/>
      <protection/>
    </xf>
    <xf numFmtId="49" fontId="7" fillId="32" borderId="158" xfId="0" applyNumberFormat="1" applyFont="1" applyFill="1" applyBorder="1" applyAlignment="1">
      <alignment horizontal="center" vertical="center" wrapText="1"/>
    </xf>
    <xf numFmtId="49" fontId="7" fillId="32" borderId="159" xfId="0" applyNumberFormat="1" applyFont="1" applyFill="1" applyBorder="1" applyAlignment="1">
      <alignment horizontal="center" vertical="center" wrapText="1"/>
    </xf>
    <xf numFmtId="0" fontId="6" fillId="32" borderId="159" xfId="0" applyFont="1" applyFill="1" applyBorder="1" applyAlignment="1">
      <alignment vertical="center"/>
    </xf>
    <xf numFmtId="0" fontId="6" fillId="32" borderId="159" xfId="64" applyFont="1" applyFill="1" applyBorder="1" applyAlignment="1">
      <alignment horizontal="left" vertical="center"/>
      <protection/>
    </xf>
    <xf numFmtId="4" fontId="6" fillId="32" borderId="159" xfId="64" applyNumberFormat="1" applyFont="1" applyFill="1" applyBorder="1" applyAlignment="1">
      <alignment horizontal="center" vertical="center"/>
      <protection/>
    </xf>
    <xf numFmtId="4" fontId="6" fillId="32" borderId="57" xfId="64" applyNumberFormat="1" applyFont="1" applyFill="1" applyBorder="1" applyAlignment="1">
      <alignment horizontal="center" vertical="center"/>
      <protection/>
    </xf>
    <xf numFmtId="49" fontId="7" fillId="32" borderId="160" xfId="0" applyNumberFormat="1" applyFont="1" applyFill="1" applyBorder="1" applyAlignment="1">
      <alignment horizontal="center" vertical="center" wrapText="1"/>
    </xf>
    <xf numFmtId="49" fontId="7" fillId="32" borderId="161" xfId="0" applyNumberFormat="1" applyFont="1" applyFill="1" applyBorder="1" applyAlignment="1">
      <alignment horizontal="center" vertical="center" wrapText="1"/>
    </xf>
    <xf numFmtId="0" fontId="6" fillId="32" borderId="161" xfId="0" applyFont="1" applyFill="1" applyBorder="1" applyAlignment="1">
      <alignment vertical="center"/>
    </xf>
    <xf numFmtId="0" fontId="6" fillId="32" borderId="161" xfId="64" applyFont="1" applyFill="1" applyBorder="1" applyAlignment="1">
      <alignment horizontal="left" vertical="center"/>
      <protection/>
    </xf>
    <xf numFmtId="4" fontId="6" fillId="32" borderId="161" xfId="64" applyNumberFormat="1" applyFont="1" applyFill="1" applyBorder="1" applyAlignment="1">
      <alignment horizontal="center" vertical="center"/>
      <protection/>
    </xf>
    <xf numFmtId="4" fontId="6" fillId="32" borderId="56" xfId="64" applyNumberFormat="1" applyFont="1" applyFill="1" applyBorder="1" applyAlignment="1">
      <alignment horizontal="center" vertical="center"/>
      <protection/>
    </xf>
    <xf numFmtId="0" fontId="6" fillId="32" borderId="38" xfId="0" applyFont="1" applyFill="1" applyBorder="1" applyAlignment="1">
      <alignment vertical="center"/>
    </xf>
    <xf numFmtId="0" fontId="6" fillId="32" borderId="39" xfId="64" applyFont="1" applyFill="1" applyBorder="1" applyAlignment="1">
      <alignment horizontal="left" vertical="center"/>
      <protection/>
    </xf>
    <xf numFmtId="4" fontId="6" fillId="32" borderId="39" xfId="64" applyNumberFormat="1" applyFont="1" applyFill="1" applyBorder="1" applyAlignment="1">
      <alignment horizontal="center" vertical="center"/>
      <protection/>
    </xf>
    <xf numFmtId="4" fontId="6" fillId="32" borderId="77" xfId="64" applyNumberFormat="1" applyFont="1" applyFill="1" applyBorder="1" applyAlignment="1">
      <alignment horizontal="center" vertical="center"/>
      <protection/>
    </xf>
    <xf numFmtId="4" fontId="6" fillId="32" borderId="26" xfId="64" applyNumberFormat="1" applyFont="1" applyFill="1" applyBorder="1" applyAlignment="1">
      <alignment horizontal="center" vertical="center"/>
      <protection/>
    </xf>
    <xf numFmtId="49" fontId="7" fillId="32" borderId="162" xfId="0" applyNumberFormat="1" applyFont="1" applyFill="1" applyBorder="1" applyAlignment="1">
      <alignment horizontal="center" vertical="center" wrapText="1"/>
    </xf>
    <xf numFmtId="49" fontId="6" fillId="32" borderId="163" xfId="0" applyNumberFormat="1" applyFont="1" applyFill="1" applyBorder="1" applyAlignment="1">
      <alignment horizontal="left" vertical="center" wrapText="1"/>
    </xf>
    <xf numFmtId="0" fontId="6" fillId="32" borderId="141" xfId="0" applyFont="1" applyFill="1" applyBorder="1" applyAlignment="1">
      <alignment horizontal="left" vertical="center" wrapText="1"/>
    </xf>
    <xf numFmtId="0" fontId="6" fillId="32" borderId="142" xfId="64" applyFont="1" applyFill="1" applyBorder="1" applyAlignment="1">
      <alignment horizontal="left" vertical="center"/>
      <protection/>
    </xf>
    <xf numFmtId="4" fontId="6" fillId="32" borderId="142" xfId="64" applyNumberFormat="1" applyFont="1" applyFill="1" applyBorder="1" applyAlignment="1">
      <alignment horizontal="right"/>
      <protection/>
    </xf>
    <xf numFmtId="4" fontId="6" fillId="32" borderId="143" xfId="64" applyNumberFormat="1" applyFont="1" applyFill="1" applyBorder="1" applyAlignment="1">
      <alignment horizontal="right"/>
      <protection/>
    </xf>
    <xf numFmtId="49" fontId="6" fillId="32" borderId="164" xfId="0" applyNumberFormat="1" applyFont="1" applyFill="1" applyBorder="1" applyAlignment="1">
      <alignment horizontal="left" vertical="justify" wrapText="1"/>
    </xf>
    <xf numFmtId="0" fontId="6" fillId="32" borderId="165" xfId="0" applyFont="1" applyFill="1" applyBorder="1" applyAlignment="1">
      <alignment horizontal="left" vertical="justify" wrapText="1"/>
    </xf>
    <xf numFmtId="49" fontId="6" fillId="32" borderId="166" xfId="0" applyNumberFormat="1" applyFont="1" applyFill="1" applyBorder="1" applyAlignment="1">
      <alignment horizontal="left" vertical="justify" wrapText="1"/>
    </xf>
    <xf numFmtId="0" fontId="6" fillId="32" borderId="167" xfId="0" applyFont="1" applyFill="1" applyBorder="1" applyAlignment="1">
      <alignment horizontal="left" vertical="justify" wrapText="1"/>
    </xf>
    <xf numFmtId="49" fontId="7" fillId="32" borderId="168" xfId="0" applyNumberFormat="1" applyFont="1" applyFill="1" applyBorder="1" applyAlignment="1">
      <alignment horizontal="center" vertical="center" wrapText="1"/>
    </xf>
    <xf numFmtId="49" fontId="7" fillId="32" borderId="169" xfId="0" applyNumberFormat="1" applyFont="1" applyFill="1" applyBorder="1" applyAlignment="1">
      <alignment horizontal="center" vertical="center" wrapText="1"/>
    </xf>
    <xf numFmtId="0" fontId="6" fillId="32" borderId="169" xfId="0" applyFont="1" applyFill="1" applyBorder="1" applyAlignment="1">
      <alignment vertical="center"/>
    </xf>
    <xf numFmtId="0" fontId="6" fillId="32" borderId="169" xfId="64" applyFont="1" applyFill="1" applyBorder="1" applyAlignment="1">
      <alignment horizontal="left" vertical="center"/>
      <protection/>
    </xf>
    <xf numFmtId="4" fontId="6" fillId="32" borderId="169" xfId="64" applyNumberFormat="1" applyFont="1" applyFill="1" applyBorder="1" applyAlignment="1">
      <alignment horizontal="center" vertical="center"/>
      <protection/>
    </xf>
    <xf numFmtId="4" fontId="6" fillId="32" borderId="170" xfId="64" applyNumberFormat="1" applyFont="1" applyFill="1" applyBorder="1" applyAlignment="1">
      <alignment horizontal="center" vertical="center"/>
      <protection/>
    </xf>
    <xf numFmtId="4" fontId="6" fillId="32" borderId="171" xfId="64" applyNumberFormat="1" applyFont="1" applyFill="1" applyBorder="1" applyAlignment="1">
      <alignment horizontal="center" vertical="center"/>
      <protection/>
    </xf>
    <xf numFmtId="0" fontId="7" fillId="34" borderId="96" xfId="64" applyFont="1" applyFill="1" applyBorder="1" applyAlignment="1">
      <alignment wrapText="1"/>
      <protection/>
    </xf>
    <xf numFmtId="0" fontId="7" fillId="34" borderId="97" xfId="64" applyFont="1" applyFill="1" applyBorder="1" applyAlignment="1">
      <alignment wrapText="1"/>
      <protection/>
    </xf>
    <xf numFmtId="0" fontId="7" fillId="34" borderId="98" xfId="64" applyFont="1" applyFill="1" applyBorder="1" applyAlignment="1">
      <alignment horizontal="left"/>
      <protection/>
    </xf>
    <xf numFmtId="4" fontId="7" fillId="34" borderId="98" xfId="0" applyNumberFormat="1" applyFont="1" applyFill="1" applyBorder="1" applyAlignment="1">
      <alignment/>
    </xf>
    <xf numFmtId="4" fontId="7" fillId="34" borderId="172" xfId="0" applyNumberFormat="1" applyFont="1" applyFill="1" applyBorder="1" applyAlignment="1">
      <alignment/>
    </xf>
    <xf numFmtId="4" fontId="6" fillId="32" borderId="69" xfId="0" applyNumberFormat="1" applyFont="1" applyFill="1" applyBorder="1" applyAlignment="1">
      <alignment/>
    </xf>
    <xf numFmtId="4" fontId="7" fillId="32" borderId="10" xfId="0" applyNumberFormat="1" applyFont="1" applyFill="1" applyBorder="1" applyAlignment="1">
      <alignment/>
    </xf>
    <xf numFmtId="4" fontId="7" fillId="32" borderId="18" xfId="0" applyNumberFormat="1" applyFont="1" applyFill="1" applyBorder="1" applyAlignment="1">
      <alignment/>
    </xf>
    <xf numFmtId="4" fontId="6" fillId="32" borderId="23" xfId="0" applyNumberFormat="1" applyFont="1" applyFill="1" applyBorder="1" applyAlignment="1">
      <alignment horizontal="right"/>
    </xf>
    <xf numFmtId="0" fontId="7" fillId="32" borderId="112" xfId="0" applyFont="1" applyFill="1" applyBorder="1" applyAlignment="1">
      <alignment/>
    </xf>
    <xf numFmtId="0" fontId="6" fillId="32" borderId="12" xfId="0" applyFont="1" applyFill="1" applyBorder="1" applyAlignment="1">
      <alignment horizontal="left" wrapText="1"/>
    </xf>
    <xf numFmtId="4" fontId="6" fillId="32" borderId="12" xfId="0" applyNumberFormat="1" applyFont="1" applyFill="1" applyBorder="1" applyAlignment="1">
      <alignment horizontal="right"/>
    </xf>
    <xf numFmtId="49" fontId="7" fillId="34" borderId="96" xfId="0" applyNumberFormat="1" applyFont="1" applyFill="1" applyBorder="1" applyAlignment="1">
      <alignment horizontal="center" wrapText="1"/>
    </xf>
    <xf numFmtId="49" fontId="7" fillId="34" borderId="97" xfId="0" applyNumberFormat="1" applyFont="1" applyFill="1" applyBorder="1" applyAlignment="1">
      <alignment horizontal="center" wrapText="1"/>
    </xf>
    <xf numFmtId="0" fontId="6" fillId="32" borderId="17" xfId="0" applyFont="1" applyFill="1" applyBorder="1" applyAlignment="1">
      <alignment/>
    </xf>
    <xf numFmtId="0" fontId="7" fillId="32" borderId="11" xfId="0" applyFont="1" applyFill="1" applyBorder="1" applyAlignment="1">
      <alignment horizontal="left" wrapText="1"/>
    </xf>
    <xf numFmtId="49" fontId="7" fillId="32" borderId="17" xfId="0" applyNumberFormat="1" applyFont="1" applyFill="1" applyBorder="1" applyAlignment="1">
      <alignment horizontal="left" vertical="top" wrapText="1"/>
    </xf>
    <xf numFmtId="49" fontId="7" fillId="32" borderId="91" xfId="0" applyNumberFormat="1" applyFont="1" applyFill="1" applyBorder="1" applyAlignment="1">
      <alignment horizontal="left" vertical="top" wrapText="1"/>
    </xf>
    <xf numFmtId="4" fontId="7" fillId="32" borderId="18" xfId="64" applyNumberFormat="1" applyFont="1" applyFill="1" applyBorder="1" applyAlignment="1">
      <alignment horizontal="center"/>
      <protection/>
    </xf>
    <xf numFmtId="49" fontId="7" fillId="32" borderId="66" xfId="0" applyNumberFormat="1" applyFont="1" applyFill="1" applyBorder="1" applyAlignment="1">
      <alignment horizontal="left"/>
    </xf>
    <xf numFmtId="49" fontId="7" fillId="32" borderId="23" xfId="0" applyNumberFormat="1" applyFont="1" applyFill="1" applyBorder="1" applyAlignment="1">
      <alignment horizontal="center" wrapText="1"/>
    </xf>
    <xf numFmtId="0" fontId="6" fillId="32" borderId="23" xfId="0" applyFont="1" applyFill="1" applyBorder="1" applyAlignment="1">
      <alignment/>
    </xf>
    <xf numFmtId="0" fontId="6" fillId="32" borderId="23" xfId="64" applyFont="1" applyFill="1" applyBorder="1" applyAlignment="1">
      <alignment horizontal="left"/>
      <protection/>
    </xf>
    <xf numFmtId="4" fontId="6" fillId="32" borderId="23" xfId="64" applyNumberFormat="1" applyFont="1" applyFill="1" applyBorder="1" applyAlignment="1">
      <alignment horizontal="center"/>
      <protection/>
    </xf>
    <xf numFmtId="4" fontId="6" fillId="32" borderId="51" xfId="64" applyNumberFormat="1" applyFont="1" applyFill="1" applyBorder="1" applyAlignment="1">
      <alignment horizontal="center"/>
      <protection/>
    </xf>
    <xf numFmtId="49" fontId="7" fillId="32" borderId="112" xfId="0" applyNumberFormat="1" applyFont="1" applyFill="1" applyBorder="1" applyAlignment="1">
      <alignment horizontal="left"/>
    </xf>
    <xf numFmtId="0" fontId="6" fillId="32" borderId="12" xfId="0" applyFont="1" applyFill="1" applyBorder="1" applyAlignment="1">
      <alignment horizontal="left" wrapText="1"/>
    </xf>
    <xf numFmtId="4" fontId="6" fillId="32" borderId="12" xfId="64" applyNumberFormat="1" applyFont="1" applyFill="1" applyBorder="1" applyAlignment="1">
      <alignment horizontal="center"/>
      <protection/>
    </xf>
    <xf numFmtId="4" fontId="6" fillId="32" borderId="114" xfId="64" applyNumberFormat="1" applyFont="1" applyFill="1" applyBorder="1" applyAlignment="1">
      <alignment horizontal="center"/>
      <protection/>
    </xf>
    <xf numFmtId="4" fontId="7" fillId="32" borderId="23" xfId="64" applyNumberFormat="1" applyFont="1" applyFill="1" applyBorder="1" applyAlignment="1">
      <alignment horizontal="right" vertical="center"/>
      <protection/>
    </xf>
    <xf numFmtId="4" fontId="7" fillId="32" borderId="51" xfId="64" applyNumberFormat="1" applyFont="1" applyFill="1" applyBorder="1" applyAlignment="1">
      <alignment horizontal="right" vertical="center"/>
      <protection/>
    </xf>
    <xf numFmtId="4" fontId="6" fillId="32" borderId="25" xfId="64" applyNumberFormat="1" applyFont="1" applyFill="1" applyBorder="1" applyAlignment="1">
      <alignment horizontal="right" vertical="center"/>
      <protection/>
    </xf>
    <xf numFmtId="4" fontId="6" fillId="32" borderId="157" xfId="64" applyNumberFormat="1" applyFont="1" applyFill="1" applyBorder="1" applyAlignment="1">
      <alignment horizontal="right" vertical="center"/>
      <protection/>
    </xf>
    <xf numFmtId="4" fontId="6" fillId="32" borderId="155" xfId="64" applyNumberFormat="1" applyFont="1" applyFill="1" applyBorder="1" applyAlignment="1">
      <alignment horizontal="right" vertical="center"/>
      <protection/>
    </xf>
    <xf numFmtId="0" fontId="7" fillId="32" borderId="14" xfId="64" applyFont="1" applyFill="1" applyBorder="1" applyAlignment="1">
      <alignment horizontal="left" vertical="center"/>
      <protection/>
    </xf>
    <xf numFmtId="4" fontId="6" fillId="32" borderId="26" xfId="64" applyNumberFormat="1" applyFont="1" applyFill="1" applyBorder="1" applyAlignment="1">
      <alignment/>
      <protection/>
    </xf>
    <xf numFmtId="0" fontId="6" fillId="32" borderId="73" xfId="0" applyFont="1" applyFill="1" applyBorder="1" applyAlignment="1">
      <alignment horizontal="left" vertical="center" wrapText="1"/>
    </xf>
    <xf numFmtId="4" fontId="6" fillId="32" borderId="51" xfId="64" applyNumberFormat="1" applyFont="1" applyFill="1" applyBorder="1" applyAlignment="1">
      <alignment/>
      <protection/>
    </xf>
    <xf numFmtId="4" fontId="6" fillId="32" borderId="113" xfId="64" applyNumberFormat="1" applyFont="1" applyFill="1" applyBorder="1" applyAlignment="1">
      <alignment horizontal="right" vertical="center"/>
      <protection/>
    </xf>
    <xf numFmtId="4" fontId="6" fillId="32" borderId="114" xfId="64" applyNumberFormat="1" applyFont="1" applyFill="1" applyBorder="1" applyAlignment="1">
      <alignment horizontal="right" vertical="center"/>
      <protection/>
    </xf>
    <xf numFmtId="4" fontId="6" fillId="32" borderId="25" xfId="64" applyNumberFormat="1" applyFont="1" applyFill="1" applyBorder="1" applyAlignment="1">
      <alignment/>
      <protection/>
    </xf>
    <xf numFmtId="4" fontId="6" fillId="32" borderId="155" xfId="64" applyNumberFormat="1" applyFont="1" applyFill="1" applyBorder="1" applyAlignment="1">
      <alignment/>
      <protection/>
    </xf>
    <xf numFmtId="49" fontId="6" fillId="32" borderId="19" xfId="0" applyNumberFormat="1" applyFont="1" applyFill="1" applyBorder="1" applyAlignment="1">
      <alignment horizontal="left" vertical="center" wrapText="1"/>
    </xf>
    <xf numFmtId="0" fontId="6" fillId="32" borderId="19" xfId="0" applyFont="1" applyFill="1" applyBorder="1" applyAlignment="1">
      <alignment horizontal="left" vertical="center" wrapText="1"/>
    </xf>
    <xf numFmtId="0" fontId="6" fillId="32" borderId="19" xfId="64" applyFont="1" applyFill="1" applyBorder="1" applyAlignment="1">
      <alignment horizontal="left" vertical="center"/>
      <protection/>
    </xf>
    <xf numFmtId="4" fontId="6" fillId="32" borderId="19" xfId="64" applyNumberFormat="1" applyFont="1" applyFill="1" applyBorder="1" applyAlignment="1">
      <alignment horizontal="right" vertical="center"/>
      <protection/>
    </xf>
    <xf numFmtId="4" fontId="6" fillId="32" borderId="173" xfId="64" applyNumberFormat="1" applyFont="1" applyFill="1" applyBorder="1" applyAlignment="1">
      <alignment horizontal="right" vertical="center"/>
      <protection/>
    </xf>
    <xf numFmtId="4" fontId="6" fillId="32" borderId="159" xfId="64" applyNumberFormat="1" applyFont="1" applyFill="1" applyBorder="1" applyAlignment="1">
      <alignment horizontal="right" vertical="center"/>
      <protection/>
    </xf>
    <xf numFmtId="4" fontId="6" fillId="32" borderId="57" xfId="64" applyNumberFormat="1" applyFont="1" applyFill="1" applyBorder="1" applyAlignment="1">
      <alignment horizontal="right" vertical="center"/>
      <protection/>
    </xf>
    <xf numFmtId="4" fontId="6" fillId="32" borderId="161" xfId="64" applyNumberFormat="1" applyFont="1" applyFill="1" applyBorder="1" applyAlignment="1">
      <alignment horizontal="right" vertical="center"/>
      <protection/>
    </xf>
    <xf numFmtId="4" fontId="6" fillId="32" borderId="56" xfId="64" applyNumberFormat="1" applyFont="1" applyFill="1" applyBorder="1" applyAlignment="1">
      <alignment horizontal="right" vertical="center"/>
      <protection/>
    </xf>
    <xf numFmtId="4" fontId="6" fillId="32" borderId="39" xfId="64" applyNumberFormat="1" applyFont="1" applyFill="1" applyBorder="1" applyAlignment="1">
      <alignment horizontal="right" vertical="center"/>
      <protection/>
    </xf>
    <xf numFmtId="4" fontId="6" fillId="32" borderId="77" xfId="64" applyNumberFormat="1" applyFont="1" applyFill="1" applyBorder="1" applyAlignment="1">
      <alignment horizontal="right" vertical="center"/>
      <protection/>
    </xf>
    <xf numFmtId="4" fontId="6" fillId="32" borderId="14" xfId="64" applyNumberFormat="1" applyFont="1" applyFill="1" applyBorder="1" applyAlignment="1">
      <alignment horizontal="right" vertical="center"/>
      <protection/>
    </xf>
    <xf numFmtId="4" fontId="6" fillId="32" borderId="26" xfId="64" applyNumberFormat="1" applyFont="1" applyFill="1" applyBorder="1" applyAlignment="1">
      <alignment horizontal="right" vertical="center"/>
      <protection/>
    </xf>
    <xf numFmtId="4" fontId="6" fillId="32" borderId="132" xfId="64" applyNumberFormat="1" applyFont="1" applyFill="1" applyBorder="1" applyAlignment="1">
      <alignment horizontal="right" vertical="center"/>
      <protection/>
    </xf>
    <xf numFmtId="4" fontId="6" fillId="32" borderId="80" xfId="64" applyNumberFormat="1" applyFont="1" applyFill="1" applyBorder="1" applyAlignment="1">
      <alignment horizontal="right" vertical="center"/>
      <protection/>
    </xf>
    <xf numFmtId="4" fontId="6" fillId="32" borderId="81" xfId="64" applyNumberFormat="1" applyFont="1" applyFill="1" applyBorder="1" applyAlignment="1">
      <alignment horizontal="right" vertical="center"/>
      <protection/>
    </xf>
    <xf numFmtId="4" fontId="6" fillId="32" borderId="82" xfId="64" applyNumberFormat="1" applyFont="1" applyFill="1" applyBorder="1" applyAlignment="1">
      <alignment horizontal="right" vertical="center"/>
      <protection/>
    </xf>
    <xf numFmtId="0" fontId="6" fillId="32" borderId="0" xfId="64" applyFont="1" applyFill="1" applyBorder="1" applyAlignment="1">
      <alignment/>
      <protection/>
    </xf>
    <xf numFmtId="0" fontId="6" fillId="32" borderId="0" xfId="64" applyFont="1" applyFill="1" applyBorder="1">
      <alignment/>
      <protection/>
    </xf>
    <xf numFmtId="49" fontId="6" fillId="32" borderId="0" xfId="64" applyNumberFormat="1" applyFont="1" applyFill="1" applyBorder="1" applyAlignment="1">
      <alignment horizontal="left" vertical="center" wrapText="1"/>
      <protection/>
    </xf>
    <xf numFmtId="0" fontId="7" fillId="32" borderId="0" xfId="64" applyFont="1" applyFill="1" applyBorder="1" applyAlignment="1">
      <alignment/>
      <protection/>
    </xf>
    <xf numFmtId="0" fontId="6" fillId="32" borderId="0" xfId="62" applyFont="1" applyFill="1" applyBorder="1">
      <alignment/>
      <protection/>
    </xf>
    <xf numFmtId="0" fontId="6" fillId="32" borderId="0" xfId="62" applyFont="1" applyFill="1" applyAlignment="1">
      <alignment/>
      <protection/>
    </xf>
    <xf numFmtId="0" fontId="7" fillId="34" borderId="46" xfId="0" applyFont="1" applyFill="1" applyBorder="1" applyAlignment="1">
      <alignment horizontal="center" vertical="center" wrapText="1"/>
    </xf>
    <xf numFmtId="0" fontId="7" fillId="34" borderId="47" xfId="0" applyFont="1" applyFill="1" applyBorder="1" applyAlignment="1">
      <alignment horizontal="center" vertical="center" wrapText="1"/>
    </xf>
    <xf numFmtId="49" fontId="7" fillId="34" borderId="48" xfId="60" applyNumberFormat="1" applyFont="1" applyFill="1" applyBorder="1" applyAlignment="1">
      <alignment vertical="center"/>
      <protection/>
    </xf>
    <xf numFmtId="4" fontId="7" fillId="34" borderId="48" xfId="0" applyNumberFormat="1" applyFont="1" applyFill="1" applyBorder="1" applyAlignment="1">
      <alignment vertical="center"/>
    </xf>
    <xf numFmtId="4" fontId="7" fillId="34" borderId="174" xfId="0" applyNumberFormat="1" applyFont="1" applyFill="1" applyBorder="1" applyAlignment="1">
      <alignment vertical="center"/>
    </xf>
    <xf numFmtId="0" fontId="7" fillId="32" borderId="66" xfId="0" applyFont="1" applyFill="1" applyBorder="1" applyAlignment="1">
      <alignment horizontal="left" vertical="center"/>
    </xf>
    <xf numFmtId="0" fontId="7" fillId="32" borderId="89" xfId="0" applyFont="1" applyFill="1" applyBorder="1" applyAlignment="1">
      <alignment horizontal="left" vertical="center"/>
    </xf>
    <xf numFmtId="49" fontId="7" fillId="32" borderId="23" xfId="60" applyNumberFormat="1" applyFont="1" applyFill="1" applyBorder="1" applyAlignment="1">
      <alignment vertical="center"/>
      <protection/>
    </xf>
    <xf numFmtId="4" fontId="6" fillId="32" borderId="90" xfId="0" applyNumberFormat="1" applyFont="1" applyFill="1" applyBorder="1" applyAlignment="1">
      <alignment/>
    </xf>
    <xf numFmtId="0" fontId="7" fillId="32" borderId="10" xfId="0" applyFont="1" applyFill="1" applyBorder="1" applyAlignment="1">
      <alignment/>
    </xf>
    <xf numFmtId="0" fontId="7" fillId="32" borderId="10" xfId="64" applyFont="1" applyFill="1" applyBorder="1" applyAlignment="1">
      <alignment vertical="center"/>
      <protection/>
    </xf>
    <xf numFmtId="0" fontId="6" fillId="32" borderId="17" xfId="64" applyFont="1" applyFill="1" applyBorder="1" applyAlignment="1">
      <alignment horizontal="left" indent="2"/>
      <protection/>
    </xf>
    <xf numFmtId="0" fontId="6" fillId="32" borderId="10" xfId="64" applyFont="1" applyFill="1" applyBorder="1" applyAlignment="1">
      <alignment horizontal="left" indent="2"/>
      <protection/>
    </xf>
    <xf numFmtId="0" fontId="6" fillId="32" borderId="10" xfId="64" applyFont="1" applyFill="1" applyBorder="1" applyAlignment="1">
      <alignment/>
      <protection/>
    </xf>
    <xf numFmtId="0" fontId="7" fillId="32" borderId="17" xfId="64" applyFont="1" applyFill="1" applyBorder="1" applyAlignment="1">
      <alignment/>
      <protection/>
    </xf>
    <xf numFmtId="0" fontId="6" fillId="32" borderId="10" xfId="64" applyFont="1" applyFill="1" applyBorder="1" applyAlignment="1">
      <alignment horizontal="left" indent="4"/>
      <protection/>
    </xf>
    <xf numFmtId="0" fontId="7" fillId="32" borderId="17" xfId="64" applyFont="1" applyFill="1" applyBorder="1" applyAlignment="1">
      <alignment horizontal="left" vertical="center" wrapText="1"/>
      <protection/>
    </xf>
    <xf numFmtId="0" fontId="7" fillId="32" borderId="91" xfId="64" applyFont="1" applyFill="1" applyBorder="1" applyAlignment="1">
      <alignment horizontal="left" vertical="center" wrapText="1"/>
      <protection/>
    </xf>
    <xf numFmtId="0" fontId="7" fillId="32" borderId="17" xfId="64" applyFont="1" applyFill="1" applyBorder="1" applyAlignment="1">
      <alignment wrapText="1"/>
      <protection/>
    </xf>
    <xf numFmtId="0" fontId="7" fillId="32" borderId="91" xfId="64" applyFont="1" applyFill="1" applyBorder="1" applyAlignment="1">
      <alignment wrapText="1"/>
      <protection/>
    </xf>
    <xf numFmtId="0" fontId="6" fillId="32" borderId="17" xfId="0" applyNumberFormat="1" applyFont="1" applyFill="1" applyBorder="1" applyAlignment="1">
      <alignment horizontal="center"/>
    </xf>
    <xf numFmtId="49" fontId="6" fillId="32" borderId="10" xfId="0" applyNumberFormat="1" applyFont="1" applyFill="1" applyBorder="1" applyAlignment="1">
      <alignment horizontal="left"/>
    </xf>
    <xf numFmtId="49" fontId="6" fillId="32" borderId="10" xfId="0" applyNumberFormat="1" applyFont="1" applyFill="1" applyBorder="1" applyAlignment="1">
      <alignment horizontal="left"/>
    </xf>
    <xf numFmtId="0" fontId="7" fillId="32" borderId="17" xfId="0" applyNumberFormat="1" applyFont="1" applyFill="1" applyBorder="1" applyAlignment="1">
      <alignment horizontal="left" vertical="center" wrapText="1"/>
    </xf>
    <xf numFmtId="0" fontId="7" fillId="32" borderId="91" xfId="0" applyNumberFormat="1" applyFont="1" applyFill="1" applyBorder="1" applyAlignment="1">
      <alignment horizontal="left" vertical="center" wrapText="1"/>
    </xf>
    <xf numFmtId="1" fontId="7" fillId="32" borderId="10" xfId="60" applyNumberFormat="1" applyFont="1" applyFill="1" applyBorder="1" applyAlignment="1">
      <alignment/>
      <protection/>
    </xf>
    <xf numFmtId="1" fontId="6" fillId="32" borderId="10" xfId="60" applyNumberFormat="1" applyFont="1" applyFill="1" applyBorder="1" applyAlignment="1">
      <alignment/>
      <protection/>
    </xf>
    <xf numFmtId="0" fontId="7" fillId="32" borderId="10" xfId="0" applyFont="1" applyFill="1" applyBorder="1" applyAlignment="1">
      <alignment horizontal="left"/>
    </xf>
    <xf numFmtId="0" fontId="6" fillId="32" borderId="17" xfId="0" applyFont="1" applyFill="1" applyBorder="1" applyAlignment="1">
      <alignment/>
    </xf>
    <xf numFmtId="0" fontId="6" fillId="32" borderId="10" xfId="0" applyNumberFormat="1" applyFont="1" applyFill="1" applyBorder="1" applyAlignment="1">
      <alignment/>
    </xf>
    <xf numFmtId="0" fontId="6" fillId="32" borderId="24" xfId="64" applyFont="1" applyFill="1" applyBorder="1" applyAlignment="1">
      <alignment wrapText="1"/>
      <protection/>
    </xf>
    <xf numFmtId="0" fontId="6" fillId="32" borderId="10" xfId="0" applyFont="1" applyFill="1" applyBorder="1" applyAlignment="1">
      <alignment vertical="center" wrapText="1"/>
    </xf>
    <xf numFmtId="0" fontId="6" fillId="32" borderId="17" xfId="0" applyFont="1" applyFill="1" applyBorder="1" applyAlignment="1">
      <alignment horizontal="left" indent="3"/>
    </xf>
    <xf numFmtId="0" fontId="6" fillId="32" borderId="10" xfId="64" applyFont="1" applyFill="1" applyBorder="1" applyAlignment="1">
      <alignment horizontal="left" indent="6"/>
      <protection/>
    </xf>
    <xf numFmtId="0" fontId="6" fillId="32" borderId="17" xfId="64" applyFont="1" applyFill="1" applyBorder="1" applyAlignment="1">
      <alignment/>
      <protection/>
    </xf>
    <xf numFmtId="0" fontId="6" fillId="32" borderId="10" xfId="64" applyFont="1" applyFill="1" applyBorder="1" applyAlignment="1">
      <alignment horizontal="left" indent="3"/>
      <protection/>
    </xf>
    <xf numFmtId="4" fontId="6" fillId="32" borderId="95" xfId="64" applyNumberFormat="1" applyFont="1" applyFill="1" applyBorder="1" applyAlignment="1">
      <alignment vertical="center"/>
      <protection/>
    </xf>
    <xf numFmtId="0" fontId="6" fillId="32" borderId="17" xfId="0" applyFont="1" applyFill="1" applyBorder="1" applyAlignment="1">
      <alignment vertical="center"/>
    </xf>
    <xf numFmtId="0" fontId="6" fillId="32" borderId="112" xfId="0" applyFont="1" applyFill="1" applyBorder="1" applyAlignment="1">
      <alignment vertical="center"/>
    </xf>
    <xf numFmtId="0" fontId="6" fillId="32" borderId="12" xfId="0" applyFont="1" applyFill="1" applyBorder="1" applyAlignment="1">
      <alignment vertical="center" wrapText="1"/>
    </xf>
    <xf numFmtId="0" fontId="7" fillId="34" borderId="62" xfId="0" applyFont="1" applyFill="1" applyBorder="1" applyAlignment="1">
      <alignment horizontal="center" vertical="center" wrapText="1"/>
    </xf>
    <xf numFmtId="0" fontId="7" fillId="34" borderId="63" xfId="0" applyFont="1" applyFill="1" applyBorder="1" applyAlignment="1">
      <alignment horizontal="center" vertical="center" wrapText="1"/>
    </xf>
    <xf numFmtId="49" fontId="7" fillId="34" borderId="64" xfId="60" applyNumberFormat="1" applyFont="1" applyFill="1" applyBorder="1" applyAlignment="1">
      <alignment vertical="center"/>
      <protection/>
    </xf>
    <xf numFmtId="4" fontId="7" fillId="34" borderId="64" xfId="0" applyNumberFormat="1" applyFont="1" applyFill="1" applyBorder="1" applyAlignment="1">
      <alignment/>
    </xf>
    <xf numFmtId="4" fontId="7" fillId="34" borderId="175" xfId="0" applyNumberFormat="1" applyFont="1" applyFill="1" applyBorder="1" applyAlignment="1">
      <alignment/>
    </xf>
    <xf numFmtId="0" fontId="6" fillId="32" borderId="17" xfId="64" applyFont="1" applyFill="1" applyBorder="1" applyAlignment="1">
      <alignment horizontal="left" vertical="center"/>
      <protection/>
    </xf>
    <xf numFmtId="0" fontId="6" fillId="32" borderId="10" xfId="64" applyFont="1" applyFill="1" applyBorder="1" applyAlignment="1">
      <alignment horizontal="left" vertical="center" wrapText="1"/>
      <protection/>
    </xf>
    <xf numFmtId="4" fontId="7" fillId="32" borderId="64" xfId="0" applyNumberFormat="1" applyFont="1" applyFill="1" applyBorder="1" applyAlignment="1">
      <alignment/>
    </xf>
    <xf numFmtId="0" fontId="7" fillId="32" borderId="17" xfId="64" applyFont="1" applyFill="1" applyBorder="1" applyAlignment="1">
      <alignment vertical="center" wrapText="1"/>
      <protection/>
    </xf>
    <xf numFmtId="0" fontId="7" fillId="32" borderId="91" xfId="64" applyFont="1" applyFill="1" applyBorder="1" applyAlignment="1">
      <alignment vertical="center" wrapText="1"/>
      <protection/>
    </xf>
    <xf numFmtId="0" fontId="6" fillId="32" borderId="30" xfId="0" applyFont="1" applyFill="1" applyBorder="1" applyAlignment="1">
      <alignment wrapText="1"/>
    </xf>
    <xf numFmtId="0" fontId="6" fillId="32" borderId="41" xfId="0" applyFont="1" applyFill="1" applyBorder="1" applyAlignment="1">
      <alignment vertical="center" wrapText="1"/>
    </xf>
    <xf numFmtId="4" fontId="6" fillId="32" borderId="103" xfId="0" applyNumberFormat="1" applyFont="1" applyFill="1" applyBorder="1" applyAlignment="1">
      <alignment/>
    </xf>
    <xf numFmtId="0" fontId="6" fillId="32" borderId="0" xfId="64" applyFont="1" applyFill="1" applyBorder="1" applyAlignment="1">
      <alignment horizontal="left"/>
      <protection/>
    </xf>
    <xf numFmtId="49" fontId="6" fillId="32" borderId="0" xfId="64" applyNumberFormat="1" applyFont="1" applyFill="1" applyAlignment="1">
      <alignment horizontal="center" vertical="top"/>
      <protection/>
    </xf>
    <xf numFmtId="49" fontId="6" fillId="32" borderId="0" xfId="64" applyNumberFormat="1" applyFont="1" applyFill="1" applyAlignment="1">
      <alignment horizontal="left" wrapText="1"/>
      <protection/>
    </xf>
    <xf numFmtId="49" fontId="6" fillId="32" borderId="0" xfId="64" applyNumberFormat="1" applyFont="1" applyFill="1" applyAlignment="1">
      <alignment horizontal="left" vertical="center" wrapText="1"/>
      <protection/>
    </xf>
    <xf numFmtId="0" fontId="7" fillId="32" borderId="0" xfId="64" applyFont="1" applyFill="1" applyAlignment="1">
      <alignment/>
      <protection/>
    </xf>
    <xf numFmtId="0" fontId="6" fillId="32" borderId="0" xfId="60" applyFont="1" applyFill="1" applyBorder="1" applyAlignment="1">
      <alignment/>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_F 07" xfId="59"/>
    <cellStyle name="Normal_mach03" xfId="60"/>
    <cellStyle name="Normal_mach14 si 15" xfId="61"/>
    <cellStyle name="Normal_mach30" xfId="62"/>
    <cellStyle name="Normal_mach31" xfId="63"/>
    <cellStyle name="Normal_Machete buget 99" xfId="64"/>
    <cellStyle name="Normal_VAC 1b" xfId="65"/>
    <cellStyle name="Note" xfId="66"/>
    <cellStyle name="Output" xfId="67"/>
    <cellStyle name="Percent"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3</xdr:row>
      <xdr:rowOff>19050</xdr:rowOff>
    </xdr:to>
    <xdr:sp>
      <xdr:nvSpPr>
        <xdr:cNvPr id="1" name="Text Box 3"/>
        <xdr:cNvSpPr txBox="1">
          <a:spLocks noChangeArrowheads="1"/>
        </xdr:cNvSpPr>
      </xdr:nvSpPr>
      <xdr:spPr>
        <a:xfrm>
          <a:off x="676275" y="419100"/>
          <a:ext cx="504825" cy="2762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19050</xdr:rowOff>
    </xdr:from>
    <xdr:to>
      <xdr:col>2</xdr:col>
      <xdr:colOff>504825</xdr:colOff>
      <xdr:row>3</xdr:row>
      <xdr:rowOff>19050</xdr:rowOff>
    </xdr:to>
    <xdr:sp>
      <xdr:nvSpPr>
        <xdr:cNvPr id="1" name="Text Box 3"/>
        <xdr:cNvSpPr txBox="1">
          <a:spLocks noChangeArrowheads="1"/>
        </xdr:cNvSpPr>
      </xdr:nvSpPr>
      <xdr:spPr>
        <a:xfrm>
          <a:off x="676275" y="419100"/>
          <a:ext cx="504825" cy="2762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11/01</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xdr:row>
      <xdr:rowOff>38100</xdr:rowOff>
    </xdr:from>
    <xdr:to>
      <xdr:col>2</xdr:col>
      <xdr:colOff>857250</xdr:colOff>
      <xdr:row>3</xdr:row>
      <xdr:rowOff>76200</xdr:rowOff>
    </xdr:to>
    <xdr:sp>
      <xdr:nvSpPr>
        <xdr:cNvPr id="1" name="Text Box 2"/>
        <xdr:cNvSpPr txBox="1">
          <a:spLocks noChangeArrowheads="1"/>
        </xdr:cNvSpPr>
      </xdr:nvSpPr>
      <xdr:spPr>
        <a:xfrm>
          <a:off x="733425" y="438150"/>
          <a:ext cx="781050" cy="2476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11/03</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4657725"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4657725"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4657725"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4657725"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4657725"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4657725"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4657725"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4657725"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xdr:row>
      <xdr:rowOff>38100</xdr:rowOff>
    </xdr:from>
    <xdr:to>
      <xdr:col>2</xdr:col>
      <xdr:colOff>857250</xdr:colOff>
      <xdr:row>3</xdr:row>
      <xdr:rowOff>76200</xdr:rowOff>
    </xdr:to>
    <xdr:sp>
      <xdr:nvSpPr>
        <xdr:cNvPr id="1" name="Text Box 2"/>
        <xdr:cNvSpPr txBox="1">
          <a:spLocks noChangeArrowheads="1"/>
        </xdr:cNvSpPr>
      </xdr:nvSpPr>
      <xdr:spPr>
        <a:xfrm>
          <a:off x="733425" y="438150"/>
          <a:ext cx="781050" cy="247650"/>
        </a:xfrm>
        <a:prstGeom prst="rect">
          <a:avLst/>
        </a:prstGeom>
        <a:solidFill>
          <a:srgbClr val="FFFFFF"/>
        </a:solidFill>
        <a:ln w="9525" cmpd="sng">
          <a:solidFill>
            <a:srgbClr val="000000"/>
          </a:solidFill>
          <a:headEnd type="none"/>
          <a:tailEnd type="none"/>
        </a:ln>
      </xdr:spPr>
      <xdr:txBody>
        <a:bodyPr vertOverflow="clip" wrap="square" lIns="27432" tIns="27432" rIns="27432" bIns="0"/>
        <a:p>
          <a:pPr algn="ctr">
            <a:defRPr/>
          </a:pPr>
          <a:r>
            <a:rPr lang="en-US" cap="none" sz="1100" b="1" i="0" u="none" baseline="0">
              <a:solidFill>
                <a:srgbClr val="000000"/>
              </a:solidFill>
              <a:latin typeface="Arial"/>
              <a:ea typeface="Arial"/>
              <a:cs typeface="Arial"/>
            </a:rPr>
            <a:t>11/04</a:t>
          </a:r>
        </a:p>
      </xdr:txBody>
    </xdr:sp>
    <xdr:clientData/>
  </xdr:twoCellAnchor>
  <xdr:twoCellAnchor>
    <xdr:from>
      <xdr:col>3</xdr:col>
      <xdr:colOff>0</xdr:colOff>
      <xdr:row>10</xdr:row>
      <xdr:rowOff>0</xdr:rowOff>
    </xdr:from>
    <xdr:to>
      <xdr:col>3</xdr:col>
      <xdr:colOff>0</xdr:colOff>
      <xdr:row>10</xdr:row>
      <xdr:rowOff>0</xdr:rowOff>
    </xdr:to>
    <xdr:sp>
      <xdr:nvSpPr>
        <xdr:cNvPr id="2" name="AutoShape 3"/>
        <xdr:cNvSpPr>
          <a:spLocks/>
        </xdr:cNvSpPr>
      </xdr:nvSpPr>
      <xdr:spPr>
        <a:xfrm>
          <a:off x="4876800"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3" name="AutoShape 5"/>
        <xdr:cNvSpPr>
          <a:spLocks/>
        </xdr:cNvSpPr>
      </xdr:nvSpPr>
      <xdr:spPr>
        <a:xfrm>
          <a:off x="4876800"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4" name="AutoShape 3"/>
        <xdr:cNvSpPr>
          <a:spLocks/>
        </xdr:cNvSpPr>
      </xdr:nvSpPr>
      <xdr:spPr>
        <a:xfrm>
          <a:off x="4876800"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5" name="AutoShape 5"/>
        <xdr:cNvSpPr>
          <a:spLocks/>
        </xdr:cNvSpPr>
      </xdr:nvSpPr>
      <xdr:spPr>
        <a:xfrm>
          <a:off x="4876800"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6" name="AutoShape 3"/>
        <xdr:cNvSpPr>
          <a:spLocks/>
        </xdr:cNvSpPr>
      </xdr:nvSpPr>
      <xdr:spPr>
        <a:xfrm>
          <a:off x="4876800"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7" name="AutoShape 5"/>
        <xdr:cNvSpPr>
          <a:spLocks/>
        </xdr:cNvSpPr>
      </xdr:nvSpPr>
      <xdr:spPr>
        <a:xfrm>
          <a:off x="4876800" y="2105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8" name="AutoShape 3"/>
        <xdr:cNvSpPr>
          <a:spLocks/>
        </xdr:cNvSpPr>
      </xdr:nvSpPr>
      <xdr:spPr>
        <a:xfrm>
          <a:off x="4876800"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9" name="AutoShape 5"/>
        <xdr:cNvSpPr>
          <a:spLocks/>
        </xdr:cNvSpPr>
      </xdr:nvSpPr>
      <xdr:spPr>
        <a:xfrm>
          <a:off x="4876800" y="2105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19050</xdr:colOff>
      <xdr:row>11</xdr:row>
      <xdr:rowOff>0</xdr:rowOff>
    </xdr:to>
    <xdr:sp>
      <xdr:nvSpPr>
        <xdr:cNvPr id="1"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 name="AutoShape 4"/>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3" name="AutoShape 6"/>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4"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5" name="AutoShape 4"/>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6" name="AutoShape 6"/>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61150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8" name="AutoShape 3"/>
        <xdr:cNvSpPr>
          <a:spLocks/>
        </xdr:cNvSpPr>
      </xdr:nvSpPr>
      <xdr:spPr>
        <a:xfrm>
          <a:off x="5238750" y="2867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9" name="AutoShape 5"/>
        <xdr:cNvSpPr>
          <a:spLocks/>
        </xdr:cNvSpPr>
      </xdr:nvSpPr>
      <xdr:spPr>
        <a:xfrm>
          <a:off x="5238750" y="2867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0" name="AutoShape 3"/>
        <xdr:cNvSpPr>
          <a:spLocks/>
        </xdr:cNvSpPr>
      </xdr:nvSpPr>
      <xdr:spPr>
        <a:xfrm>
          <a:off x="52387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1" name="AutoShape 5"/>
        <xdr:cNvSpPr>
          <a:spLocks/>
        </xdr:cNvSpPr>
      </xdr:nvSpPr>
      <xdr:spPr>
        <a:xfrm>
          <a:off x="52387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61150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3" name="AutoShape 3"/>
        <xdr:cNvSpPr>
          <a:spLocks/>
        </xdr:cNvSpPr>
      </xdr:nvSpPr>
      <xdr:spPr>
        <a:xfrm>
          <a:off x="5238750" y="2867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0</xdr:colOff>
      <xdr:row>11</xdr:row>
      <xdr:rowOff>0</xdr:rowOff>
    </xdr:to>
    <xdr:sp>
      <xdr:nvSpPr>
        <xdr:cNvPr id="14" name="AutoShape 5"/>
        <xdr:cNvSpPr>
          <a:spLocks/>
        </xdr:cNvSpPr>
      </xdr:nvSpPr>
      <xdr:spPr>
        <a:xfrm>
          <a:off x="5238750" y="286702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5" name="AutoShape 3"/>
        <xdr:cNvSpPr>
          <a:spLocks/>
        </xdr:cNvSpPr>
      </xdr:nvSpPr>
      <xdr:spPr>
        <a:xfrm>
          <a:off x="52387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0</xdr:rowOff>
    </xdr:from>
    <xdr:to>
      <xdr:col>3</xdr:col>
      <xdr:colOff>19050</xdr:colOff>
      <xdr:row>11</xdr:row>
      <xdr:rowOff>0</xdr:rowOff>
    </xdr:to>
    <xdr:sp>
      <xdr:nvSpPr>
        <xdr:cNvPr id="16" name="AutoShape 5"/>
        <xdr:cNvSpPr>
          <a:spLocks/>
        </xdr:cNvSpPr>
      </xdr:nvSpPr>
      <xdr:spPr>
        <a:xfrm>
          <a:off x="5238750"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xdr:row>
      <xdr:rowOff>38100</xdr:rowOff>
    </xdr:from>
    <xdr:to>
      <xdr:col>2</xdr:col>
      <xdr:colOff>514350</xdr:colOff>
      <xdr:row>3</xdr:row>
      <xdr:rowOff>152400</xdr:rowOff>
    </xdr:to>
    <xdr:sp>
      <xdr:nvSpPr>
        <xdr:cNvPr id="17" name="Text Box 3"/>
        <xdr:cNvSpPr txBox="1">
          <a:spLocks noChangeArrowheads="1"/>
        </xdr:cNvSpPr>
      </xdr:nvSpPr>
      <xdr:spPr>
        <a:xfrm>
          <a:off x="923925" y="438150"/>
          <a:ext cx="514350" cy="314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19050</xdr:colOff>
      <xdr:row>11</xdr:row>
      <xdr:rowOff>0</xdr:rowOff>
    </xdr:to>
    <xdr:sp>
      <xdr:nvSpPr>
        <xdr:cNvPr id="18"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19"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0" name="AutoShape 4"/>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1" name="AutoShape 6"/>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2" name="AutoShape 4"/>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3" name="AutoShape 6"/>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4"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19050</xdr:colOff>
      <xdr:row>11</xdr:row>
      <xdr:rowOff>0</xdr:rowOff>
    </xdr:to>
    <xdr:sp>
      <xdr:nvSpPr>
        <xdr:cNvPr id="25" name="AutoShape 2"/>
        <xdr:cNvSpPr>
          <a:spLocks/>
        </xdr:cNvSpPr>
      </xdr:nvSpPr>
      <xdr:spPr>
        <a:xfrm>
          <a:off x="923925" y="286702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11</xdr:row>
      <xdr:rowOff>0</xdr:rowOff>
    </xdr:from>
    <xdr:to>
      <xdr:col>2</xdr:col>
      <xdr:colOff>9525</xdr:colOff>
      <xdr:row>11</xdr:row>
      <xdr:rowOff>0</xdr:rowOff>
    </xdr:to>
    <xdr:sp>
      <xdr:nvSpPr>
        <xdr:cNvPr id="1"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 name="AutoShape 4"/>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3" name="AutoShape 6"/>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4"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5" name="AutoShape 4"/>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6" name="AutoShape 6"/>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7" name="AutoShape 2"/>
        <xdr:cNvSpPr>
          <a:spLocks/>
        </xdr:cNvSpPr>
      </xdr:nvSpPr>
      <xdr:spPr>
        <a:xfrm>
          <a:off x="5410200" y="3619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8" name="AutoShape 3"/>
        <xdr:cNvSpPr>
          <a:spLocks/>
        </xdr:cNvSpPr>
      </xdr:nvSpPr>
      <xdr:spPr>
        <a:xfrm>
          <a:off x="4600575" y="2085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9" name="AutoShape 5"/>
        <xdr:cNvSpPr>
          <a:spLocks/>
        </xdr:cNvSpPr>
      </xdr:nvSpPr>
      <xdr:spPr>
        <a:xfrm>
          <a:off x="4600575" y="2085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0" name="AutoShape 3"/>
        <xdr:cNvSpPr>
          <a:spLocks/>
        </xdr:cNvSpPr>
      </xdr:nvSpPr>
      <xdr:spPr>
        <a:xfrm>
          <a:off x="4600575" y="20859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1" name="AutoShape 5"/>
        <xdr:cNvSpPr>
          <a:spLocks/>
        </xdr:cNvSpPr>
      </xdr:nvSpPr>
      <xdr:spPr>
        <a:xfrm>
          <a:off x="4600575" y="20859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0</xdr:rowOff>
    </xdr:from>
    <xdr:to>
      <xdr:col>4</xdr:col>
      <xdr:colOff>19050</xdr:colOff>
      <xdr:row>11</xdr:row>
      <xdr:rowOff>0</xdr:rowOff>
    </xdr:to>
    <xdr:sp>
      <xdr:nvSpPr>
        <xdr:cNvPr id="12" name="AutoShape 2"/>
        <xdr:cNvSpPr>
          <a:spLocks/>
        </xdr:cNvSpPr>
      </xdr:nvSpPr>
      <xdr:spPr>
        <a:xfrm>
          <a:off x="5410200" y="3619500"/>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3" name="AutoShape 3"/>
        <xdr:cNvSpPr>
          <a:spLocks/>
        </xdr:cNvSpPr>
      </xdr:nvSpPr>
      <xdr:spPr>
        <a:xfrm>
          <a:off x="4600575" y="2085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0</xdr:colOff>
      <xdr:row>10</xdr:row>
      <xdr:rowOff>0</xdr:rowOff>
    </xdr:to>
    <xdr:sp>
      <xdr:nvSpPr>
        <xdr:cNvPr id="14" name="AutoShape 5"/>
        <xdr:cNvSpPr>
          <a:spLocks/>
        </xdr:cNvSpPr>
      </xdr:nvSpPr>
      <xdr:spPr>
        <a:xfrm>
          <a:off x="4600575" y="20859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5" name="AutoShape 3"/>
        <xdr:cNvSpPr>
          <a:spLocks/>
        </xdr:cNvSpPr>
      </xdr:nvSpPr>
      <xdr:spPr>
        <a:xfrm>
          <a:off x="4600575" y="20859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10</xdr:row>
      <xdr:rowOff>0</xdr:rowOff>
    </xdr:from>
    <xdr:to>
      <xdr:col>3</xdr:col>
      <xdr:colOff>19050</xdr:colOff>
      <xdr:row>10</xdr:row>
      <xdr:rowOff>0</xdr:rowOff>
    </xdr:to>
    <xdr:sp>
      <xdr:nvSpPr>
        <xdr:cNvPr id="16" name="AutoShape 5"/>
        <xdr:cNvSpPr>
          <a:spLocks/>
        </xdr:cNvSpPr>
      </xdr:nvSpPr>
      <xdr:spPr>
        <a:xfrm>
          <a:off x="4600575" y="2085975"/>
          <a:ext cx="1905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2</xdr:row>
      <xdr:rowOff>38100</xdr:rowOff>
    </xdr:from>
    <xdr:to>
      <xdr:col>2</xdr:col>
      <xdr:colOff>504825</xdr:colOff>
      <xdr:row>3</xdr:row>
      <xdr:rowOff>152400</xdr:rowOff>
    </xdr:to>
    <xdr:sp>
      <xdr:nvSpPr>
        <xdr:cNvPr id="17" name="Text Box 3"/>
        <xdr:cNvSpPr txBox="1">
          <a:spLocks noChangeArrowheads="1"/>
        </xdr:cNvSpPr>
      </xdr:nvSpPr>
      <xdr:spPr>
        <a:xfrm>
          <a:off x="923925" y="438150"/>
          <a:ext cx="504825" cy="31432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100" b="1" i="0" u="none" baseline="0">
              <a:solidFill>
                <a:srgbClr val="000000"/>
              </a:solidFill>
              <a:latin typeface="Arial"/>
              <a:ea typeface="Arial"/>
              <a:cs typeface="Arial"/>
            </a:rPr>
            <a:t>  11/02</a:t>
          </a:r>
        </a:p>
      </xdr:txBody>
    </xdr:sp>
    <xdr:clientData/>
  </xdr:twoCellAnchor>
  <xdr:twoCellAnchor>
    <xdr:from>
      <xdr:col>2</xdr:col>
      <xdr:colOff>0</xdr:colOff>
      <xdr:row>11</xdr:row>
      <xdr:rowOff>0</xdr:rowOff>
    </xdr:from>
    <xdr:to>
      <xdr:col>2</xdr:col>
      <xdr:colOff>9525</xdr:colOff>
      <xdr:row>11</xdr:row>
      <xdr:rowOff>0</xdr:rowOff>
    </xdr:to>
    <xdr:sp>
      <xdr:nvSpPr>
        <xdr:cNvPr id="18"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19"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0" name="AutoShape 4"/>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1" name="AutoShape 6"/>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2" name="AutoShape 4"/>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3" name="AutoShape 6"/>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4"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0</xdr:rowOff>
    </xdr:from>
    <xdr:to>
      <xdr:col>2</xdr:col>
      <xdr:colOff>9525</xdr:colOff>
      <xdr:row>11</xdr:row>
      <xdr:rowOff>0</xdr:rowOff>
    </xdr:to>
    <xdr:sp>
      <xdr:nvSpPr>
        <xdr:cNvPr id="25" name="AutoShape 2"/>
        <xdr:cNvSpPr>
          <a:spLocks/>
        </xdr:cNvSpPr>
      </xdr:nvSpPr>
      <xdr:spPr>
        <a:xfrm>
          <a:off x="923925" y="3619500"/>
          <a:ext cx="95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Manager\Desktop\140%2004%204%20iuli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0-04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00B050"/>
  </sheetPr>
  <dimension ref="A1:N757"/>
  <sheetViews>
    <sheetView zoomScaleSheetLayoutView="100" zoomScalePageLayoutView="0" workbookViewId="0" topLeftCell="A355">
      <selection activeCell="A355" sqref="A1:IV16384"/>
    </sheetView>
  </sheetViews>
  <sheetFormatPr defaultColWidth="9.140625" defaultRowHeight="12.75"/>
  <cols>
    <col min="1" max="1" width="4.8515625" style="3" customWidth="1"/>
    <col min="2" max="2" width="5.28125" style="3" customWidth="1"/>
    <col min="3" max="3" width="89.57421875" style="3" customWidth="1"/>
    <col min="4" max="4" width="12.8515625" style="266" customWidth="1"/>
    <col min="5" max="5" width="13.421875" style="3" customWidth="1"/>
    <col min="6" max="7" width="13.140625" style="3" customWidth="1"/>
    <col min="8" max="8" width="12.8515625" style="3" customWidth="1"/>
    <col min="9" max="9" width="14.140625" style="3" customWidth="1"/>
    <col min="10" max="11" width="12.8515625" style="3" customWidth="1"/>
    <col min="12" max="12" width="13.7109375" style="3" customWidth="1"/>
    <col min="13" max="13" width="9.140625" style="3" customWidth="1"/>
    <col min="14" max="14" width="11.28125" style="3" bestFit="1" customWidth="1"/>
    <col min="15" max="16384" width="9.140625" style="3" customWidth="1"/>
  </cols>
  <sheetData>
    <row r="1" spans="1:12" ht="15.75">
      <c r="A1" s="92"/>
      <c r="B1" s="92"/>
      <c r="C1" s="92"/>
      <c r="D1" s="93"/>
      <c r="E1" s="94"/>
      <c r="F1" s="94"/>
      <c r="G1" s="95"/>
      <c r="H1" s="94"/>
      <c r="I1" s="94"/>
      <c r="J1" s="96" t="s">
        <v>1511</v>
      </c>
      <c r="K1" s="96"/>
      <c r="L1" s="96"/>
    </row>
    <row r="2" spans="1:4" s="17" customFormat="1" ht="15.75">
      <c r="A2" s="97" t="s">
        <v>1482</v>
      </c>
      <c r="C2" s="98"/>
      <c r="D2" s="93"/>
    </row>
    <row r="3" spans="1:9" ht="21.75" customHeight="1">
      <c r="A3" s="99" t="s">
        <v>901</v>
      </c>
      <c r="B3" s="99"/>
      <c r="C3" s="100"/>
      <c r="D3" s="93"/>
      <c r="E3" s="94"/>
      <c r="F3" s="94"/>
      <c r="G3" s="94"/>
      <c r="H3" s="94"/>
      <c r="I3" s="94"/>
    </row>
    <row r="4" spans="1:9" ht="15.75">
      <c r="A4" s="99"/>
      <c r="B4" s="99"/>
      <c r="C4" s="100"/>
      <c r="D4" s="93"/>
      <c r="E4" s="94"/>
      <c r="F4" s="94"/>
      <c r="G4" s="94"/>
      <c r="H4" s="94"/>
      <c r="I4" s="94"/>
    </row>
    <row r="5" spans="1:9" ht="15.75">
      <c r="A5" s="101" t="s">
        <v>925</v>
      </c>
      <c r="B5" s="101"/>
      <c r="C5" s="101"/>
      <c r="D5" s="101"/>
      <c r="E5" s="101"/>
      <c r="F5" s="101"/>
      <c r="G5" s="101"/>
      <c r="H5" s="101"/>
      <c r="I5" s="101"/>
    </row>
    <row r="6" spans="1:9" ht="15.75">
      <c r="A6" s="101" t="s">
        <v>1856</v>
      </c>
      <c r="B6" s="101"/>
      <c r="C6" s="101"/>
      <c r="D6" s="101"/>
      <c r="E6" s="101"/>
      <c r="F6" s="101"/>
      <c r="G6" s="101"/>
      <c r="H6" s="101"/>
      <c r="I6" s="101"/>
    </row>
    <row r="7" spans="1:10" ht="15.75">
      <c r="A7" s="95"/>
      <c r="B7" s="95"/>
      <c r="C7" s="95"/>
      <c r="D7" s="95"/>
      <c r="E7" s="95"/>
      <c r="J7" s="4"/>
    </row>
    <row r="8" spans="1:10" ht="13.5" customHeight="1">
      <c r="A8" s="92" t="s">
        <v>668</v>
      </c>
      <c r="B8" s="92"/>
      <c r="C8" s="102"/>
      <c r="D8" s="93"/>
      <c r="E8" s="94"/>
      <c r="J8" s="4"/>
    </row>
    <row r="9" spans="1:12" ht="16.5" thickBot="1">
      <c r="A9" s="102"/>
      <c r="B9" s="102"/>
      <c r="C9" s="102"/>
      <c r="D9" s="93"/>
      <c r="E9" s="103"/>
      <c r="F9" s="103"/>
      <c r="G9" s="104"/>
      <c r="H9" s="105"/>
      <c r="I9" s="105"/>
      <c r="J9" s="105"/>
      <c r="K9" s="105"/>
      <c r="L9" s="105" t="s">
        <v>651</v>
      </c>
    </row>
    <row r="10" spans="1:12" ht="15.75">
      <c r="A10" s="106" t="s">
        <v>954</v>
      </c>
      <c r="B10" s="107"/>
      <c r="C10" s="108"/>
      <c r="D10" s="109" t="s">
        <v>1503</v>
      </c>
      <c r="E10" s="110" t="s">
        <v>1857</v>
      </c>
      <c r="F10" s="110"/>
      <c r="G10" s="110"/>
      <c r="H10" s="110"/>
      <c r="I10" s="110"/>
      <c r="J10" s="111" t="s">
        <v>330</v>
      </c>
      <c r="K10" s="111"/>
      <c r="L10" s="112"/>
    </row>
    <row r="11" spans="1:12" ht="31.5">
      <c r="A11" s="113"/>
      <c r="B11" s="114"/>
      <c r="C11" s="115"/>
      <c r="D11" s="116"/>
      <c r="E11" s="117" t="s">
        <v>1010</v>
      </c>
      <c r="F11" s="118" t="s">
        <v>1011</v>
      </c>
      <c r="G11" s="118"/>
      <c r="H11" s="118"/>
      <c r="I11" s="118"/>
      <c r="J11" s="119">
        <v>2025</v>
      </c>
      <c r="K11" s="119">
        <v>2026</v>
      </c>
      <c r="L11" s="120">
        <v>2027</v>
      </c>
    </row>
    <row r="12" spans="1:12" ht="39" customHeight="1" thickBot="1">
      <c r="A12" s="121"/>
      <c r="B12" s="122"/>
      <c r="C12" s="123"/>
      <c r="D12" s="124"/>
      <c r="E12" s="125" t="s">
        <v>1012</v>
      </c>
      <c r="F12" s="126" t="s">
        <v>1014</v>
      </c>
      <c r="G12" s="126" t="s">
        <v>1015</v>
      </c>
      <c r="H12" s="126" t="s">
        <v>1016</v>
      </c>
      <c r="I12" s="126" t="s">
        <v>1017</v>
      </c>
      <c r="J12" s="127"/>
      <c r="K12" s="127"/>
      <c r="L12" s="128"/>
    </row>
    <row r="13" spans="1:12" ht="34.5" customHeight="1">
      <c r="A13" s="129" t="s">
        <v>1465</v>
      </c>
      <c r="B13" s="130"/>
      <c r="C13" s="130"/>
      <c r="D13" s="131" t="s">
        <v>695</v>
      </c>
      <c r="E13" s="132">
        <f>F13+G13+H13+I13</f>
        <v>2855060.6500000004</v>
      </c>
      <c r="F13" s="132">
        <f aca="true" t="shared" si="0" ref="F13:L13">F15+F121+F128+F144+F239+F321+F327</f>
        <v>553406.98</v>
      </c>
      <c r="G13" s="132">
        <f t="shared" si="0"/>
        <v>1629920.0000000002</v>
      </c>
      <c r="H13" s="132">
        <f t="shared" si="0"/>
        <v>349286.87</v>
      </c>
      <c r="I13" s="132">
        <f t="shared" si="0"/>
        <v>322446.80000000005</v>
      </c>
      <c r="J13" s="132">
        <f t="shared" si="0"/>
        <v>2946589.3986400003</v>
      </c>
      <c r="K13" s="132">
        <f t="shared" si="0"/>
        <v>2957900.6698799995</v>
      </c>
      <c r="L13" s="133">
        <f t="shared" si="0"/>
        <v>2943758.34021</v>
      </c>
    </row>
    <row r="14" spans="1:12" ht="18" customHeight="1">
      <c r="A14" s="134" t="s">
        <v>1456</v>
      </c>
      <c r="B14" s="135"/>
      <c r="C14" s="135"/>
      <c r="D14" s="62" t="s">
        <v>1147</v>
      </c>
      <c r="E14" s="136">
        <f>F14+G14+H14+I14</f>
        <v>1303182</v>
      </c>
      <c r="F14" s="136">
        <f>F15-F45-F115+F121</f>
        <v>465918</v>
      </c>
      <c r="G14" s="136">
        <f aca="true" t="shared" si="1" ref="G14:L14">G15-G45-G115+G121</f>
        <v>307805.32000000007</v>
      </c>
      <c r="H14" s="136">
        <f t="shared" si="1"/>
        <v>275942</v>
      </c>
      <c r="I14" s="136">
        <f t="shared" si="1"/>
        <v>253516.68000000002</v>
      </c>
      <c r="J14" s="136">
        <f t="shared" si="1"/>
        <v>1357915.6439999999</v>
      </c>
      <c r="K14" s="136">
        <f t="shared" si="1"/>
        <v>1363128.3719999997</v>
      </c>
      <c r="L14" s="137">
        <f t="shared" si="1"/>
        <v>1356612.4619999998</v>
      </c>
    </row>
    <row r="15" spans="1:12" ht="18" customHeight="1">
      <c r="A15" s="138" t="s">
        <v>386</v>
      </c>
      <c r="B15" s="139"/>
      <c r="C15" s="117"/>
      <c r="D15" s="58" t="s">
        <v>473</v>
      </c>
      <c r="E15" s="34">
        <f aca="true" t="shared" si="2" ref="E15:E78">F15+G15+H15+I15</f>
        <v>1549531.71</v>
      </c>
      <c r="F15" s="34">
        <f>F16+F66</f>
        <v>528628</v>
      </c>
      <c r="G15" s="34">
        <f aca="true" t="shared" si="3" ref="G15:L15">G16+G66</f>
        <v>371253.05000000005</v>
      </c>
      <c r="H15" s="34">
        <f t="shared" si="3"/>
        <v>336555</v>
      </c>
      <c r="I15" s="34">
        <f t="shared" si="3"/>
        <v>313095.66000000003</v>
      </c>
      <c r="J15" s="34">
        <f t="shared" si="3"/>
        <v>1614433.09916</v>
      </c>
      <c r="K15" s="34">
        <f t="shared" si="3"/>
        <v>1620630.5390799998</v>
      </c>
      <c r="L15" s="38">
        <f t="shared" si="3"/>
        <v>1612883.73918</v>
      </c>
    </row>
    <row r="16" spans="1:12" ht="15.75">
      <c r="A16" s="48" t="s">
        <v>754</v>
      </c>
      <c r="B16" s="45"/>
      <c r="C16" s="45"/>
      <c r="D16" s="58" t="s">
        <v>474</v>
      </c>
      <c r="E16" s="34">
        <f t="shared" si="2"/>
        <v>1517585.98</v>
      </c>
      <c r="F16" s="34">
        <f>F17+F33+F44+F63</f>
        <v>522036</v>
      </c>
      <c r="G16" s="34">
        <f aca="true" t="shared" si="4" ref="G16:L16">G17+G33+G44+G63</f>
        <v>364635.32</v>
      </c>
      <c r="H16" s="34">
        <f t="shared" si="4"/>
        <v>325957</v>
      </c>
      <c r="I16" s="34">
        <f t="shared" si="4"/>
        <v>304957.66000000003</v>
      </c>
      <c r="J16" s="34">
        <f t="shared" si="4"/>
        <v>1581324.59116</v>
      </c>
      <c r="K16" s="34">
        <f t="shared" si="4"/>
        <v>1587394.9350799997</v>
      </c>
      <c r="L16" s="38">
        <f t="shared" si="4"/>
        <v>1579807.00518</v>
      </c>
    </row>
    <row r="17" spans="1:12" ht="15.75">
      <c r="A17" s="140" t="s">
        <v>407</v>
      </c>
      <c r="B17" s="141"/>
      <c r="C17" s="141"/>
      <c r="D17" s="58" t="s">
        <v>475</v>
      </c>
      <c r="E17" s="34">
        <f t="shared" si="2"/>
        <v>984567</v>
      </c>
      <c r="F17" s="34">
        <f>F18+F21+F30</f>
        <v>235348</v>
      </c>
      <c r="G17" s="34">
        <f aca="true" t="shared" si="5" ref="G17:L17">G18+G21+G30</f>
        <v>278660.32</v>
      </c>
      <c r="H17" s="34">
        <f t="shared" si="5"/>
        <v>246142</v>
      </c>
      <c r="I17" s="34">
        <f t="shared" si="5"/>
        <v>224416.68</v>
      </c>
      <c r="J17" s="34">
        <f t="shared" si="5"/>
        <v>1025918.814</v>
      </c>
      <c r="K17" s="34">
        <f t="shared" si="5"/>
        <v>1029857.0819999999</v>
      </c>
      <c r="L17" s="38">
        <f t="shared" si="5"/>
        <v>1024934.247</v>
      </c>
    </row>
    <row r="18" spans="1:12" ht="39.75" customHeight="1">
      <c r="A18" s="140" t="s">
        <v>68</v>
      </c>
      <c r="B18" s="141"/>
      <c r="C18" s="141"/>
      <c r="D18" s="58" t="s">
        <v>476</v>
      </c>
      <c r="E18" s="34">
        <f t="shared" si="2"/>
        <v>0</v>
      </c>
      <c r="F18" s="34">
        <f>F19</f>
        <v>0</v>
      </c>
      <c r="G18" s="34">
        <f aca="true" t="shared" si="6" ref="G18:L19">G19</f>
        <v>0</v>
      </c>
      <c r="H18" s="34">
        <f t="shared" si="6"/>
        <v>0</v>
      </c>
      <c r="I18" s="34">
        <f t="shared" si="6"/>
        <v>0</v>
      </c>
      <c r="J18" s="34">
        <f t="shared" si="6"/>
        <v>0</v>
      </c>
      <c r="K18" s="34">
        <f t="shared" si="6"/>
        <v>0</v>
      </c>
      <c r="L18" s="38">
        <f t="shared" si="6"/>
        <v>0</v>
      </c>
    </row>
    <row r="19" spans="1:12" ht="15.75">
      <c r="A19" s="48" t="s">
        <v>16</v>
      </c>
      <c r="B19" s="43"/>
      <c r="C19" s="45"/>
      <c r="D19" s="60" t="s">
        <v>276</v>
      </c>
      <c r="E19" s="34">
        <f t="shared" si="2"/>
        <v>0</v>
      </c>
      <c r="F19" s="34">
        <f>F20</f>
        <v>0</v>
      </c>
      <c r="G19" s="34">
        <f t="shared" si="6"/>
        <v>0</v>
      </c>
      <c r="H19" s="34">
        <f t="shared" si="6"/>
        <v>0</v>
      </c>
      <c r="I19" s="34">
        <f t="shared" si="6"/>
        <v>0</v>
      </c>
      <c r="J19" s="34">
        <f t="shared" si="6"/>
        <v>0</v>
      </c>
      <c r="K19" s="34">
        <f t="shared" si="6"/>
        <v>0</v>
      </c>
      <c r="L19" s="38">
        <f t="shared" si="6"/>
        <v>0</v>
      </c>
    </row>
    <row r="20" spans="1:12" ht="18.75">
      <c r="A20" s="48"/>
      <c r="B20" s="45" t="s">
        <v>1459</v>
      </c>
      <c r="C20" s="43"/>
      <c r="D20" s="60" t="s">
        <v>956</v>
      </c>
      <c r="E20" s="34">
        <f t="shared" si="2"/>
        <v>0</v>
      </c>
      <c r="F20" s="34">
        <f>F377</f>
        <v>0</v>
      </c>
      <c r="G20" s="34">
        <f aca="true" t="shared" si="7" ref="G20:L20">G377</f>
        <v>0</v>
      </c>
      <c r="H20" s="34">
        <f t="shared" si="7"/>
        <v>0</v>
      </c>
      <c r="I20" s="34">
        <f t="shared" si="7"/>
        <v>0</v>
      </c>
      <c r="J20" s="34">
        <f t="shared" si="7"/>
        <v>0</v>
      </c>
      <c r="K20" s="34">
        <f t="shared" si="7"/>
        <v>0</v>
      </c>
      <c r="L20" s="38">
        <f t="shared" si="7"/>
        <v>0</v>
      </c>
    </row>
    <row r="21" spans="1:12" ht="32.25" customHeight="1">
      <c r="A21" s="142" t="s">
        <v>237</v>
      </c>
      <c r="B21" s="143"/>
      <c r="C21" s="143"/>
      <c r="D21" s="58" t="s">
        <v>477</v>
      </c>
      <c r="E21" s="34">
        <f t="shared" si="2"/>
        <v>984567</v>
      </c>
      <c r="F21" s="34">
        <f>F22+F25</f>
        <v>235348</v>
      </c>
      <c r="G21" s="34">
        <f aca="true" t="shared" si="8" ref="G21:L21">G22+G25</f>
        <v>278660.32</v>
      </c>
      <c r="H21" s="34">
        <f t="shared" si="8"/>
        <v>246142</v>
      </c>
      <c r="I21" s="34">
        <f t="shared" si="8"/>
        <v>224416.68</v>
      </c>
      <c r="J21" s="34">
        <f t="shared" si="8"/>
        <v>1025918.814</v>
      </c>
      <c r="K21" s="34">
        <f t="shared" si="8"/>
        <v>1029857.0819999999</v>
      </c>
      <c r="L21" s="38">
        <f t="shared" si="8"/>
        <v>1024934.247</v>
      </c>
    </row>
    <row r="22" spans="1:12" ht="18" customHeight="1">
      <c r="A22" s="48" t="s">
        <v>929</v>
      </c>
      <c r="B22" s="144"/>
      <c r="C22" s="45"/>
      <c r="D22" s="60" t="s">
        <v>69</v>
      </c>
      <c r="E22" s="34">
        <f t="shared" si="2"/>
        <v>0</v>
      </c>
      <c r="F22" s="34">
        <f>SUM(F23:F24)</f>
        <v>0</v>
      </c>
      <c r="G22" s="34">
        <f aca="true" t="shared" si="9" ref="G22:L22">SUM(G23:G24)</f>
        <v>0</v>
      </c>
      <c r="H22" s="34">
        <f t="shared" si="9"/>
        <v>0</v>
      </c>
      <c r="I22" s="34">
        <f t="shared" si="9"/>
        <v>0</v>
      </c>
      <c r="J22" s="34">
        <f t="shared" si="9"/>
        <v>0</v>
      </c>
      <c r="K22" s="34">
        <f t="shared" si="9"/>
        <v>0</v>
      </c>
      <c r="L22" s="38">
        <f t="shared" si="9"/>
        <v>0</v>
      </c>
    </row>
    <row r="23" spans="1:12" ht="18" customHeight="1">
      <c r="A23" s="48"/>
      <c r="B23" s="45" t="s">
        <v>927</v>
      </c>
      <c r="C23" s="45"/>
      <c r="D23" s="60" t="s">
        <v>928</v>
      </c>
      <c r="E23" s="34">
        <f t="shared" si="2"/>
        <v>0</v>
      </c>
      <c r="F23" s="34">
        <f>F380</f>
        <v>0</v>
      </c>
      <c r="G23" s="34">
        <f aca="true" t="shared" si="10" ref="G23:L23">G380</f>
        <v>0</v>
      </c>
      <c r="H23" s="34">
        <f t="shared" si="10"/>
        <v>0</v>
      </c>
      <c r="I23" s="34">
        <f t="shared" si="10"/>
        <v>0</v>
      </c>
      <c r="J23" s="34">
        <f t="shared" si="10"/>
        <v>0</v>
      </c>
      <c r="K23" s="34">
        <f t="shared" si="10"/>
        <v>0</v>
      </c>
      <c r="L23" s="38">
        <f t="shared" si="10"/>
        <v>0</v>
      </c>
    </row>
    <row r="24" spans="1:12" ht="15.75">
      <c r="A24" s="145"/>
      <c r="B24" s="85" t="s">
        <v>464</v>
      </c>
      <c r="C24" s="85"/>
      <c r="D24" s="60" t="s">
        <v>995</v>
      </c>
      <c r="E24" s="34">
        <f t="shared" si="2"/>
        <v>0</v>
      </c>
      <c r="F24" s="34">
        <f>F381</f>
        <v>0</v>
      </c>
      <c r="G24" s="34">
        <f aca="true" t="shared" si="11" ref="G24:L24">G381</f>
        <v>0</v>
      </c>
      <c r="H24" s="34">
        <f t="shared" si="11"/>
        <v>0</v>
      </c>
      <c r="I24" s="34">
        <f t="shared" si="11"/>
        <v>0</v>
      </c>
      <c r="J24" s="34">
        <f t="shared" si="11"/>
        <v>0</v>
      </c>
      <c r="K24" s="34">
        <f t="shared" si="11"/>
        <v>0</v>
      </c>
      <c r="L24" s="38">
        <f t="shared" si="11"/>
        <v>0</v>
      </c>
    </row>
    <row r="25" spans="1:12" ht="15.75">
      <c r="A25" s="140" t="s">
        <v>1319</v>
      </c>
      <c r="B25" s="141"/>
      <c r="C25" s="141"/>
      <c r="D25" s="60" t="s">
        <v>277</v>
      </c>
      <c r="E25" s="34">
        <f t="shared" si="2"/>
        <v>984567</v>
      </c>
      <c r="F25" s="34">
        <f>SUM(F26:F29)</f>
        <v>235348</v>
      </c>
      <c r="G25" s="34">
        <f aca="true" t="shared" si="12" ref="G25:L25">SUM(G26:G29)</f>
        <v>278660.32</v>
      </c>
      <c r="H25" s="34">
        <f t="shared" si="12"/>
        <v>246142</v>
      </c>
      <c r="I25" s="34">
        <f t="shared" si="12"/>
        <v>224416.68</v>
      </c>
      <c r="J25" s="34">
        <f t="shared" si="12"/>
        <v>1025918.814</v>
      </c>
      <c r="K25" s="34">
        <f t="shared" si="12"/>
        <v>1029857.0819999999</v>
      </c>
      <c r="L25" s="38">
        <f t="shared" si="12"/>
        <v>1024934.247</v>
      </c>
    </row>
    <row r="26" spans="1:12" ht="18" customHeight="1">
      <c r="A26" s="48"/>
      <c r="B26" s="45" t="s">
        <v>288</v>
      </c>
      <c r="C26" s="43"/>
      <c r="D26" s="60" t="s">
        <v>289</v>
      </c>
      <c r="E26" s="34">
        <f t="shared" si="2"/>
        <v>0</v>
      </c>
      <c r="F26" s="34">
        <f>F383</f>
        <v>0</v>
      </c>
      <c r="G26" s="34">
        <f aca="true" t="shared" si="13" ref="G26:L26">G383</f>
        <v>0</v>
      </c>
      <c r="H26" s="34">
        <f t="shared" si="13"/>
        <v>0</v>
      </c>
      <c r="I26" s="34">
        <f t="shared" si="13"/>
        <v>0</v>
      </c>
      <c r="J26" s="34">
        <f t="shared" si="13"/>
        <v>0</v>
      </c>
      <c r="K26" s="34">
        <f t="shared" si="13"/>
        <v>0</v>
      </c>
      <c r="L26" s="38">
        <f t="shared" si="13"/>
        <v>0</v>
      </c>
    </row>
    <row r="27" spans="1:12" ht="15.75">
      <c r="A27" s="48"/>
      <c r="B27" s="87" t="s">
        <v>847</v>
      </c>
      <c r="C27" s="87"/>
      <c r="D27" s="60" t="s">
        <v>1005</v>
      </c>
      <c r="E27" s="34">
        <f t="shared" si="2"/>
        <v>984567</v>
      </c>
      <c r="F27" s="34">
        <f aca="true" t="shared" si="14" ref="F27:L27">F384</f>
        <v>235348</v>
      </c>
      <c r="G27" s="34">
        <f t="shared" si="14"/>
        <v>278660.32</v>
      </c>
      <c r="H27" s="34">
        <f t="shared" si="14"/>
        <v>246142</v>
      </c>
      <c r="I27" s="34">
        <f t="shared" si="14"/>
        <v>224416.68</v>
      </c>
      <c r="J27" s="34">
        <f t="shared" si="14"/>
        <v>1025918.814</v>
      </c>
      <c r="K27" s="34">
        <f t="shared" si="14"/>
        <v>1029857.0819999999</v>
      </c>
      <c r="L27" s="38">
        <f t="shared" si="14"/>
        <v>1024934.247</v>
      </c>
    </row>
    <row r="28" spans="1:12" ht="17.25" customHeight="1">
      <c r="A28" s="48"/>
      <c r="B28" s="87" t="s">
        <v>1291</v>
      </c>
      <c r="C28" s="87"/>
      <c r="D28" s="63" t="s">
        <v>1292</v>
      </c>
      <c r="E28" s="34">
        <f t="shared" si="2"/>
        <v>0</v>
      </c>
      <c r="F28" s="34">
        <f aca="true" t="shared" si="15" ref="F28:L28">F385</f>
        <v>0</v>
      </c>
      <c r="G28" s="34">
        <f t="shared" si="15"/>
        <v>0</v>
      </c>
      <c r="H28" s="34">
        <f t="shared" si="15"/>
        <v>0</v>
      </c>
      <c r="I28" s="34">
        <f t="shared" si="15"/>
        <v>0</v>
      </c>
      <c r="J28" s="34">
        <f t="shared" si="15"/>
        <v>0</v>
      </c>
      <c r="K28" s="34">
        <f t="shared" si="15"/>
        <v>0</v>
      </c>
      <c r="L28" s="38">
        <f t="shared" si="15"/>
        <v>0</v>
      </c>
    </row>
    <row r="29" spans="1:12" ht="20.25" customHeight="1">
      <c r="A29" s="48"/>
      <c r="B29" s="87" t="s">
        <v>1318</v>
      </c>
      <c r="C29" s="87"/>
      <c r="D29" s="63" t="s">
        <v>1317</v>
      </c>
      <c r="E29" s="34">
        <f t="shared" si="2"/>
        <v>0</v>
      </c>
      <c r="F29" s="34">
        <f>F386</f>
        <v>0</v>
      </c>
      <c r="G29" s="34">
        <f aca="true" t="shared" si="16" ref="G29:L29">G386</f>
        <v>0</v>
      </c>
      <c r="H29" s="34">
        <f t="shared" si="16"/>
        <v>0</v>
      </c>
      <c r="I29" s="34">
        <f t="shared" si="16"/>
        <v>0</v>
      </c>
      <c r="J29" s="34">
        <f t="shared" si="16"/>
        <v>0</v>
      </c>
      <c r="K29" s="34">
        <f t="shared" si="16"/>
        <v>0</v>
      </c>
      <c r="L29" s="38">
        <f t="shared" si="16"/>
        <v>0</v>
      </c>
    </row>
    <row r="30" spans="1:12" ht="15.75">
      <c r="A30" s="140" t="s">
        <v>70</v>
      </c>
      <c r="B30" s="141"/>
      <c r="C30" s="141"/>
      <c r="D30" s="58" t="s">
        <v>478</v>
      </c>
      <c r="E30" s="34">
        <f t="shared" si="2"/>
        <v>0</v>
      </c>
      <c r="F30" s="34">
        <f>F31</f>
        <v>0</v>
      </c>
      <c r="G30" s="34">
        <f aca="true" t="shared" si="17" ref="G30:L31">G31</f>
        <v>0</v>
      </c>
      <c r="H30" s="34">
        <f t="shared" si="17"/>
        <v>0</v>
      </c>
      <c r="I30" s="34">
        <f t="shared" si="17"/>
        <v>0</v>
      </c>
      <c r="J30" s="34">
        <f t="shared" si="17"/>
        <v>0</v>
      </c>
      <c r="K30" s="34">
        <f t="shared" si="17"/>
        <v>0</v>
      </c>
      <c r="L30" s="38">
        <f t="shared" si="17"/>
        <v>0</v>
      </c>
    </row>
    <row r="31" spans="1:12" s="148" customFormat="1" ht="15.75">
      <c r="A31" s="146" t="s">
        <v>638</v>
      </c>
      <c r="B31" s="147"/>
      <c r="C31" s="147"/>
      <c r="D31" s="64" t="s">
        <v>278</v>
      </c>
      <c r="E31" s="34">
        <f t="shared" si="2"/>
        <v>0</v>
      </c>
      <c r="F31" s="44">
        <f>F32</f>
        <v>0</v>
      </c>
      <c r="G31" s="44">
        <f t="shared" si="17"/>
        <v>0</v>
      </c>
      <c r="H31" s="44">
        <f t="shared" si="17"/>
        <v>0</v>
      </c>
      <c r="I31" s="44">
        <f t="shared" si="17"/>
        <v>0</v>
      </c>
      <c r="J31" s="44">
        <f t="shared" si="17"/>
        <v>0</v>
      </c>
      <c r="K31" s="44">
        <f t="shared" si="17"/>
        <v>0</v>
      </c>
      <c r="L31" s="40">
        <f t="shared" si="17"/>
        <v>0</v>
      </c>
    </row>
    <row r="32" spans="1:12" ht="18" customHeight="1">
      <c r="A32" s="48"/>
      <c r="B32" s="45" t="s">
        <v>817</v>
      </c>
      <c r="C32" s="43"/>
      <c r="D32" s="60" t="s">
        <v>22</v>
      </c>
      <c r="E32" s="34">
        <f t="shared" si="2"/>
        <v>0</v>
      </c>
      <c r="F32" s="34">
        <f>F389</f>
        <v>0</v>
      </c>
      <c r="G32" s="34">
        <f aca="true" t="shared" si="18" ref="G32:L32">G389</f>
        <v>0</v>
      </c>
      <c r="H32" s="34">
        <f t="shared" si="18"/>
        <v>0</v>
      </c>
      <c r="I32" s="34">
        <f t="shared" si="18"/>
        <v>0</v>
      </c>
      <c r="J32" s="34">
        <f t="shared" si="18"/>
        <v>0</v>
      </c>
      <c r="K32" s="34">
        <f t="shared" si="18"/>
        <v>0</v>
      </c>
      <c r="L32" s="38">
        <f t="shared" si="18"/>
        <v>0</v>
      </c>
    </row>
    <row r="33" spans="1:12" ht="18" customHeight="1">
      <c r="A33" s="48" t="s">
        <v>71</v>
      </c>
      <c r="B33" s="45"/>
      <c r="C33" s="78"/>
      <c r="D33" s="58" t="s">
        <v>955</v>
      </c>
      <c r="E33" s="34">
        <f t="shared" si="2"/>
        <v>200330</v>
      </c>
      <c r="F33" s="34">
        <f>F34</f>
        <v>165900</v>
      </c>
      <c r="G33" s="34">
        <f aca="true" t="shared" si="19" ref="G33:L33">G34</f>
        <v>12550</v>
      </c>
      <c r="H33" s="34">
        <f t="shared" si="19"/>
        <v>9850</v>
      </c>
      <c r="I33" s="34">
        <f t="shared" si="19"/>
        <v>12030</v>
      </c>
      <c r="J33" s="34">
        <f t="shared" si="19"/>
        <v>208743.86</v>
      </c>
      <c r="K33" s="34">
        <f t="shared" si="19"/>
        <v>209545.18</v>
      </c>
      <c r="L33" s="38">
        <f t="shared" si="19"/>
        <v>208543.53</v>
      </c>
    </row>
    <row r="34" spans="1:12" ht="15.75">
      <c r="A34" s="140" t="s">
        <v>281</v>
      </c>
      <c r="B34" s="141"/>
      <c r="C34" s="141"/>
      <c r="D34" s="58" t="s">
        <v>290</v>
      </c>
      <c r="E34" s="34">
        <f t="shared" si="2"/>
        <v>200330</v>
      </c>
      <c r="F34" s="34">
        <f>F35+F38+F42+F43</f>
        <v>165900</v>
      </c>
      <c r="G34" s="34">
        <f aca="true" t="shared" si="20" ref="G34:L34">G35+G38+G42+G43</f>
        <v>12550</v>
      </c>
      <c r="H34" s="34">
        <f t="shared" si="20"/>
        <v>9850</v>
      </c>
      <c r="I34" s="34">
        <f t="shared" si="20"/>
        <v>12030</v>
      </c>
      <c r="J34" s="34">
        <f t="shared" si="20"/>
        <v>208743.86</v>
      </c>
      <c r="K34" s="34">
        <f t="shared" si="20"/>
        <v>209545.18</v>
      </c>
      <c r="L34" s="38">
        <f t="shared" si="20"/>
        <v>208543.53</v>
      </c>
    </row>
    <row r="35" spans="1:12" ht="18" customHeight="1">
      <c r="A35" s="47"/>
      <c r="B35" s="45" t="s">
        <v>679</v>
      </c>
      <c r="C35" s="43"/>
      <c r="D35" s="58" t="s">
        <v>731</v>
      </c>
      <c r="E35" s="34">
        <f t="shared" si="2"/>
        <v>167500</v>
      </c>
      <c r="F35" s="34">
        <f>SUM(F36:F37)</f>
        <v>147126</v>
      </c>
      <c r="G35" s="34">
        <f aca="true" t="shared" si="21" ref="G35:L35">SUM(G36:G37)</f>
        <v>7000</v>
      </c>
      <c r="H35" s="34">
        <f t="shared" si="21"/>
        <v>5500</v>
      </c>
      <c r="I35" s="34">
        <f t="shared" si="21"/>
        <v>7874</v>
      </c>
      <c r="J35" s="34">
        <f t="shared" si="21"/>
        <v>174535</v>
      </c>
      <c r="K35" s="34">
        <f t="shared" si="21"/>
        <v>175205</v>
      </c>
      <c r="L35" s="38">
        <f t="shared" si="21"/>
        <v>174367.5</v>
      </c>
    </row>
    <row r="36" spans="1:12" ht="18" customHeight="1">
      <c r="A36" s="47"/>
      <c r="B36" s="45"/>
      <c r="C36" s="43" t="s">
        <v>6</v>
      </c>
      <c r="D36" s="58" t="s">
        <v>893</v>
      </c>
      <c r="E36" s="34">
        <f t="shared" si="2"/>
        <v>42500</v>
      </c>
      <c r="F36" s="34">
        <f>F393</f>
        <v>31524</v>
      </c>
      <c r="G36" s="34">
        <f aca="true" t="shared" si="22" ref="G36:L37">G393</f>
        <v>4000</v>
      </c>
      <c r="H36" s="34">
        <f t="shared" si="22"/>
        <v>2500</v>
      </c>
      <c r="I36" s="34">
        <f t="shared" si="22"/>
        <v>4476</v>
      </c>
      <c r="J36" s="34">
        <f t="shared" si="22"/>
        <v>44285</v>
      </c>
      <c r="K36" s="34">
        <f t="shared" si="22"/>
        <v>44455</v>
      </c>
      <c r="L36" s="38">
        <f t="shared" si="22"/>
        <v>44242.5</v>
      </c>
    </row>
    <row r="37" spans="1:12" ht="18" customHeight="1">
      <c r="A37" s="47"/>
      <c r="B37" s="45"/>
      <c r="C37" s="43" t="s">
        <v>282</v>
      </c>
      <c r="D37" s="58" t="s">
        <v>892</v>
      </c>
      <c r="E37" s="34">
        <f t="shared" si="2"/>
        <v>125000</v>
      </c>
      <c r="F37" s="34">
        <f>F394</f>
        <v>115602</v>
      </c>
      <c r="G37" s="34">
        <f t="shared" si="22"/>
        <v>3000</v>
      </c>
      <c r="H37" s="34">
        <f t="shared" si="22"/>
        <v>3000</v>
      </c>
      <c r="I37" s="34">
        <f t="shared" si="22"/>
        <v>3398</v>
      </c>
      <c r="J37" s="34">
        <f t="shared" si="22"/>
        <v>130250</v>
      </c>
      <c r="K37" s="34">
        <f t="shared" si="22"/>
        <v>130750</v>
      </c>
      <c r="L37" s="38">
        <f t="shared" si="22"/>
        <v>130125</v>
      </c>
    </row>
    <row r="38" spans="1:12" ht="18" customHeight="1">
      <c r="A38" s="47"/>
      <c r="B38" s="45" t="s">
        <v>283</v>
      </c>
      <c r="C38" s="149"/>
      <c r="D38" s="58" t="s">
        <v>732</v>
      </c>
      <c r="E38" s="34">
        <f t="shared" si="2"/>
        <v>15001</v>
      </c>
      <c r="F38" s="34">
        <f>SUM(F39:F41)</f>
        <v>12415</v>
      </c>
      <c r="G38" s="34">
        <f aca="true" t="shared" si="23" ref="G38:L38">SUM(G39:G41)</f>
        <v>1550</v>
      </c>
      <c r="H38" s="34">
        <f t="shared" si="23"/>
        <v>550</v>
      </c>
      <c r="I38" s="34">
        <f t="shared" si="23"/>
        <v>486</v>
      </c>
      <c r="J38" s="34">
        <f t="shared" si="23"/>
        <v>15631.042</v>
      </c>
      <c r="K38" s="34">
        <f t="shared" si="23"/>
        <v>15691.046</v>
      </c>
      <c r="L38" s="38">
        <f t="shared" si="23"/>
        <v>15616.041</v>
      </c>
    </row>
    <row r="39" spans="1:12" ht="18" customHeight="1">
      <c r="A39" s="47"/>
      <c r="B39" s="45"/>
      <c r="C39" s="43" t="s">
        <v>7</v>
      </c>
      <c r="D39" s="58" t="s">
        <v>891</v>
      </c>
      <c r="E39" s="34">
        <f t="shared" si="2"/>
        <v>5000</v>
      </c>
      <c r="F39" s="34">
        <f>F396</f>
        <v>3830</v>
      </c>
      <c r="G39" s="34">
        <f aca="true" t="shared" si="24" ref="G39:L39">G396</f>
        <v>700</v>
      </c>
      <c r="H39" s="34">
        <f t="shared" si="24"/>
        <v>200</v>
      </c>
      <c r="I39" s="34">
        <f t="shared" si="24"/>
        <v>270</v>
      </c>
      <c r="J39" s="34">
        <f t="shared" si="24"/>
        <v>5210</v>
      </c>
      <c r="K39" s="34">
        <f t="shared" si="24"/>
        <v>5230</v>
      </c>
      <c r="L39" s="38">
        <f t="shared" si="24"/>
        <v>5205</v>
      </c>
    </row>
    <row r="40" spans="1:12" ht="18" customHeight="1">
      <c r="A40" s="47"/>
      <c r="B40" s="45"/>
      <c r="C40" s="43" t="s">
        <v>347</v>
      </c>
      <c r="D40" s="58" t="s">
        <v>890</v>
      </c>
      <c r="E40" s="34">
        <f t="shared" si="2"/>
        <v>10000</v>
      </c>
      <c r="F40" s="34">
        <f aca="true" t="shared" si="25" ref="F40:L40">F397</f>
        <v>8585</v>
      </c>
      <c r="G40" s="34">
        <f t="shared" si="25"/>
        <v>850</v>
      </c>
      <c r="H40" s="34">
        <f t="shared" si="25"/>
        <v>350</v>
      </c>
      <c r="I40" s="34">
        <f t="shared" si="25"/>
        <v>215</v>
      </c>
      <c r="J40" s="34">
        <f t="shared" si="25"/>
        <v>10420</v>
      </c>
      <c r="K40" s="34">
        <f t="shared" si="25"/>
        <v>10460</v>
      </c>
      <c r="L40" s="38">
        <f t="shared" si="25"/>
        <v>10410</v>
      </c>
    </row>
    <row r="41" spans="1:12" ht="15.75">
      <c r="A41" s="47"/>
      <c r="B41" s="45"/>
      <c r="C41" s="150" t="s">
        <v>1061</v>
      </c>
      <c r="D41" s="58" t="s">
        <v>889</v>
      </c>
      <c r="E41" s="34">
        <f t="shared" si="2"/>
        <v>1</v>
      </c>
      <c r="F41" s="34">
        <f aca="true" t="shared" si="26" ref="F41:L41">F398</f>
        <v>0</v>
      </c>
      <c r="G41" s="34">
        <f t="shared" si="26"/>
        <v>0</v>
      </c>
      <c r="H41" s="34">
        <f t="shared" si="26"/>
        <v>0</v>
      </c>
      <c r="I41" s="34">
        <f t="shared" si="26"/>
        <v>1</v>
      </c>
      <c r="J41" s="34">
        <f t="shared" si="26"/>
        <v>1.042</v>
      </c>
      <c r="K41" s="34">
        <f t="shared" si="26"/>
        <v>1.046</v>
      </c>
      <c r="L41" s="38">
        <f t="shared" si="26"/>
        <v>1.041</v>
      </c>
    </row>
    <row r="42" spans="1:12" ht="18" customHeight="1">
      <c r="A42" s="47"/>
      <c r="B42" s="45" t="s">
        <v>926</v>
      </c>
      <c r="C42" s="43"/>
      <c r="D42" s="58" t="s">
        <v>733</v>
      </c>
      <c r="E42" s="34">
        <f t="shared" si="2"/>
        <v>14829</v>
      </c>
      <c r="F42" s="34">
        <f aca="true" t="shared" si="27" ref="F42:L42">F399</f>
        <v>4265</v>
      </c>
      <c r="G42" s="34">
        <f t="shared" si="27"/>
        <v>3500</v>
      </c>
      <c r="H42" s="34">
        <f t="shared" si="27"/>
        <v>3500</v>
      </c>
      <c r="I42" s="34">
        <f t="shared" si="27"/>
        <v>3564</v>
      </c>
      <c r="J42" s="34">
        <f t="shared" si="27"/>
        <v>15451.818</v>
      </c>
      <c r="K42" s="34">
        <f t="shared" si="27"/>
        <v>15511.134</v>
      </c>
      <c r="L42" s="38">
        <f t="shared" si="27"/>
        <v>15436.989</v>
      </c>
    </row>
    <row r="43" spans="1:12" ht="18" customHeight="1">
      <c r="A43" s="47"/>
      <c r="B43" s="45" t="s">
        <v>818</v>
      </c>
      <c r="C43" s="43"/>
      <c r="D43" s="58" t="s">
        <v>598</v>
      </c>
      <c r="E43" s="34">
        <f t="shared" si="2"/>
        <v>3000</v>
      </c>
      <c r="F43" s="34">
        <f aca="true" t="shared" si="28" ref="F43:L43">F400</f>
        <v>2094</v>
      </c>
      <c r="G43" s="34">
        <f t="shared" si="28"/>
        <v>500</v>
      </c>
      <c r="H43" s="34">
        <f t="shared" si="28"/>
        <v>300</v>
      </c>
      <c r="I43" s="34">
        <f t="shared" si="28"/>
        <v>106</v>
      </c>
      <c r="J43" s="34">
        <f t="shared" si="28"/>
        <v>3126</v>
      </c>
      <c r="K43" s="34">
        <f t="shared" si="28"/>
        <v>3138</v>
      </c>
      <c r="L43" s="38">
        <f t="shared" si="28"/>
        <v>3123</v>
      </c>
    </row>
    <row r="44" spans="1:12" ht="15.75">
      <c r="A44" s="140" t="s">
        <v>1164</v>
      </c>
      <c r="B44" s="141"/>
      <c r="C44" s="141"/>
      <c r="D44" s="58" t="s">
        <v>957</v>
      </c>
      <c r="E44" s="34">
        <f t="shared" si="2"/>
        <v>298188.98</v>
      </c>
      <c r="F44" s="34">
        <f>F45+F51+F54+F57</f>
        <v>92531</v>
      </c>
      <c r="G44" s="34">
        <f aca="true" t="shared" si="29" ref="G44:L44">G45+G51+G54+G57</f>
        <v>70925</v>
      </c>
      <c r="H44" s="34">
        <f t="shared" si="29"/>
        <v>67965</v>
      </c>
      <c r="I44" s="34">
        <f t="shared" si="29"/>
        <v>66767.98000000001</v>
      </c>
      <c r="J44" s="34">
        <f t="shared" si="29"/>
        <v>310712.91716</v>
      </c>
      <c r="K44" s="34">
        <f t="shared" si="29"/>
        <v>311905.67308</v>
      </c>
      <c r="L44" s="38">
        <f t="shared" si="29"/>
        <v>310414.72818000003</v>
      </c>
    </row>
    <row r="45" spans="1:12" ht="15.75">
      <c r="A45" s="142" t="s">
        <v>1130</v>
      </c>
      <c r="B45" s="143"/>
      <c r="C45" s="143"/>
      <c r="D45" s="58" t="s">
        <v>501</v>
      </c>
      <c r="E45" s="34">
        <f t="shared" si="2"/>
        <v>246187.98</v>
      </c>
      <c r="F45" s="34">
        <f>SUM(F46:F50)</f>
        <v>62617</v>
      </c>
      <c r="G45" s="34">
        <f aca="true" t="shared" si="30" ref="G45:L45">SUM(G46:G50)</f>
        <v>63375</v>
      </c>
      <c r="H45" s="34">
        <f t="shared" si="30"/>
        <v>60615</v>
      </c>
      <c r="I45" s="34">
        <f t="shared" si="30"/>
        <v>59580.98</v>
      </c>
      <c r="J45" s="34">
        <f t="shared" si="30"/>
        <v>256527.87516000003</v>
      </c>
      <c r="K45" s="34">
        <f t="shared" si="30"/>
        <v>257512.62708</v>
      </c>
      <c r="L45" s="38">
        <f t="shared" si="30"/>
        <v>256281.68718000004</v>
      </c>
    </row>
    <row r="46" spans="1:12" ht="15.75">
      <c r="A46" s="47"/>
      <c r="B46" s="151" t="s">
        <v>109</v>
      </c>
      <c r="C46" s="151"/>
      <c r="D46" s="58" t="s">
        <v>502</v>
      </c>
      <c r="E46" s="34">
        <f t="shared" si="2"/>
        <v>0</v>
      </c>
      <c r="F46" s="34">
        <f>F403</f>
        <v>0</v>
      </c>
      <c r="G46" s="34">
        <f aca="true" t="shared" si="31" ref="G46:L46">G403</f>
        <v>0</v>
      </c>
      <c r="H46" s="34">
        <f t="shared" si="31"/>
        <v>0</v>
      </c>
      <c r="I46" s="34">
        <f t="shared" si="31"/>
        <v>0</v>
      </c>
      <c r="J46" s="34">
        <f t="shared" si="31"/>
        <v>0</v>
      </c>
      <c r="K46" s="34">
        <f t="shared" si="31"/>
        <v>0</v>
      </c>
      <c r="L46" s="38">
        <f t="shared" si="31"/>
        <v>0</v>
      </c>
    </row>
    <row r="47" spans="1:12" ht="15.75">
      <c r="A47" s="47"/>
      <c r="B47" s="151" t="s">
        <v>990</v>
      </c>
      <c r="C47" s="151"/>
      <c r="D47" s="58" t="s">
        <v>503</v>
      </c>
      <c r="E47" s="34">
        <f t="shared" si="2"/>
        <v>192840.98</v>
      </c>
      <c r="F47" s="34">
        <f aca="true" t="shared" si="32" ref="F47:L47">F404</f>
        <v>49782</v>
      </c>
      <c r="G47" s="34">
        <f t="shared" si="32"/>
        <v>49496</v>
      </c>
      <c r="H47" s="34">
        <f t="shared" si="32"/>
        <v>46782</v>
      </c>
      <c r="I47" s="34">
        <f t="shared" si="32"/>
        <v>46780.98</v>
      </c>
      <c r="J47" s="34">
        <f t="shared" si="32"/>
        <v>200940.30116</v>
      </c>
      <c r="K47" s="34">
        <f t="shared" si="32"/>
        <v>201711.66508</v>
      </c>
      <c r="L47" s="38">
        <f t="shared" si="32"/>
        <v>200747.46018000002</v>
      </c>
    </row>
    <row r="48" spans="1:12" ht="15.75">
      <c r="A48" s="47"/>
      <c r="B48" s="43" t="s">
        <v>1128</v>
      </c>
      <c r="C48" s="43"/>
      <c r="D48" s="59" t="s">
        <v>1129</v>
      </c>
      <c r="E48" s="34">
        <f t="shared" si="2"/>
        <v>0</v>
      </c>
      <c r="F48" s="34">
        <f aca="true" t="shared" si="33" ref="F48:L48">F405</f>
        <v>0</v>
      </c>
      <c r="G48" s="34">
        <f t="shared" si="33"/>
        <v>0</v>
      </c>
      <c r="H48" s="34">
        <f t="shared" si="33"/>
        <v>0</v>
      </c>
      <c r="I48" s="34">
        <f t="shared" si="33"/>
        <v>0</v>
      </c>
      <c r="J48" s="34">
        <f t="shared" si="33"/>
        <v>0</v>
      </c>
      <c r="K48" s="34">
        <f t="shared" si="33"/>
        <v>0</v>
      </c>
      <c r="L48" s="38">
        <f t="shared" si="33"/>
        <v>0</v>
      </c>
    </row>
    <row r="49" spans="1:12" ht="15.75">
      <c r="A49" s="47"/>
      <c r="B49" s="152" t="s">
        <v>21</v>
      </c>
      <c r="C49" s="152"/>
      <c r="D49" s="58" t="s">
        <v>1006</v>
      </c>
      <c r="E49" s="34">
        <f t="shared" si="2"/>
        <v>1100</v>
      </c>
      <c r="F49" s="34">
        <f aca="true" t="shared" si="34" ref="F49:L49">F406</f>
        <v>295</v>
      </c>
      <c r="G49" s="34">
        <f t="shared" si="34"/>
        <v>295</v>
      </c>
      <c r="H49" s="34">
        <f t="shared" si="34"/>
        <v>249</v>
      </c>
      <c r="I49" s="34">
        <f t="shared" si="34"/>
        <v>261</v>
      </c>
      <c r="J49" s="34">
        <f t="shared" si="34"/>
        <v>1146.2</v>
      </c>
      <c r="K49" s="34">
        <f t="shared" si="34"/>
        <v>1150.6</v>
      </c>
      <c r="L49" s="38">
        <f t="shared" si="34"/>
        <v>1145.1</v>
      </c>
    </row>
    <row r="50" spans="1:12" ht="15.75">
      <c r="A50" s="47"/>
      <c r="B50" s="152" t="s">
        <v>1333</v>
      </c>
      <c r="C50" s="152"/>
      <c r="D50" s="65" t="s">
        <v>1466</v>
      </c>
      <c r="E50" s="34">
        <f t="shared" si="2"/>
        <v>52247</v>
      </c>
      <c r="F50" s="34">
        <f aca="true" t="shared" si="35" ref="F50:L50">F407</f>
        <v>12540</v>
      </c>
      <c r="G50" s="34">
        <f t="shared" si="35"/>
        <v>13584</v>
      </c>
      <c r="H50" s="34">
        <f t="shared" si="35"/>
        <v>13584</v>
      </c>
      <c r="I50" s="34">
        <f t="shared" si="35"/>
        <v>12539</v>
      </c>
      <c r="J50" s="34">
        <f t="shared" si="35"/>
        <v>54441.374</v>
      </c>
      <c r="K50" s="34">
        <f t="shared" si="35"/>
        <v>54650.362</v>
      </c>
      <c r="L50" s="38">
        <f t="shared" si="35"/>
        <v>54389.127</v>
      </c>
    </row>
    <row r="51" spans="1:12" ht="15.75">
      <c r="A51" s="140" t="s">
        <v>1427</v>
      </c>
      <c r="B51" s="85"/>
      <c r="C51" s="85"/>
      <c r="D51" s="60" t="s">
        <v>1162</v>
      </c>
      <c r="E51" s="34">
        <f t="shared" si="2"/>
        <v>1</v>
      </c>
      <c r="F51" s="34">
        <f>SUM(F52:F53)</f>
        <v>0</v>
      </c>
      <c r="G51" s="34">
        <f aca="true" t="shared" si="36" ref="G51:L51">SUM(G52:G53)</f>
        <v>0</v>
      </c>
      <c r="H51" s="34">
        <f t="shared" si="36"/>
        <v>0</v>
      </c>
      <c r="I51" s="34">
        <f t="shared" si="36"/>
        <v>1</v>
      </c>
      <c r="J51" s="34">
        <f t="shared" si="36"/>
        <v>1.042</v>
      </c>
      <c r="K51" s="34">
        <f t="shared" si="36"/>
        <v>1.046</v>
      </c>
      <c r="L51" s="38">
        <f t="shared" si="36"/>
        <v>1.041</v>
      </c>
    </row>
    <row r="52" spans="1:12" ht="18" customHeight="1">
      <c r="A52" s="145"/>
      <c r="B52" s="45" t="s">
        <v>1165</v>
      </c>
      <c r="C52" s="43"/>
      <c r="D52" s="61" t="s">
        <v>1163</v>
      </c>
      <c r="E52" s="34">
        <f t="shared" si="2"/>
        <v>1</v>
      </c>
      <c r="F52" s="34">
        <f>F409</f>
        <v>0</v>
      </c>
      <c r="G52" s="34">
        <f aca="true" t="shared" si="37" ref="G52:L53">G409</f>
        <v>0</v>
      </c>
      <c r="H52" s="34">
        <f t="shared" si="37"/>
        <v>0</v>
      </c>
      <c r="I52" s="34">
        <f t="shared" si="37"/>
        <v>1</v>
      </c>
      <c r="J52" s="34">
        <f t="shared" si="37"/>
        <v>1.042</v>
      </c>
      <c r="K52" s="34">
        <f t="shared" si="37"/>
        <v>1.046</v>
      </c>
      <c r="L52" s="38">
        <f t="shared" si="37"/>
        <v>1.041</v>
      </c>
    </row>
    <row r="53" spans="1:12" ht="18" customHeight="1">
      <c r="A53" s="145"/>
      <c r="B53" s="45" t="s">
        <v>1426</v>
      </c>
      <c r="C53" s="43"/>
      <c r="D53" s="61" t="s">
        <v>1425</v>
      </c>
      <c r="E53" s="34">
        <f t="shared" si="2"/>
        <v>0</v>
      </c>
      <c r="F53" s="34">
        <f>F410</f>
        <v>0</v>
      </c>
      <c r="G53" s="34">
        <f t="shared" si="37"/>
        <v>0</v>
      </c>
      <c r="H53" s="34">
        <f t="shared" si="37"/>
        <v>0</v>
      </c>
      <c r="I53" s="34">
        <f t="shared" si="37"/>
        <v>0</v>
      </c>
      <c r="J53" s="34">
        <f t="shared" si="37"/>
        <v>0</v>
      </c>
      <c r="K53" s="34">
        <f t="shared" si="37"/>
        <v>0</v>
      </c>
      <c r="L53" s="38">
        <f t="shared" si="37"/>
        <v>0</v>
      </c>
    </row>
    <row r="54" spans="1:12" ht="18" customHeight="1">
      <c r="A54" s="47" t="s">
        <v>991</v>
      </c>
      <c r="B54" s="43"/>
      <c r="C54" s="78"/>
      <c r="D54" s="60" t="s">
        <v>279</v>
      </c>
      <c r="E54" s="34">
        <f t="shared" si="2"/>
        <v>1500</v>
      </c>
      <c r="F54" s="34">
        <f>SUM(F55:F56)</f>
        <v>305</v>
      </c>
      <c r="G54" s="34">
        <f aca="true" t="shared" si="38" ref="G54:L54">SUM(G55:G56)</f>
        <v>350</v>
      </c>
      <c r="H54" s="34">
        <f t="shared" si="38"/>
        <v>350</v>
      </c>
      <c r="I54" s="34">
        <f t="shared" si="38"/>
        <v>495</v>
      </c>
      <c r="J54" s="34">
        <f t="shared" si="38"/>
        <v>1563</v>
      </c>
      <c r="K54" s="34">
        <f t="shared" si="38"/>
        <v>1569</v>
      </c>
      <c r="L54" s="38">
        <f t="shared" si="38"/>
        <v>1561.5</v>
      </c>
    </row>
    <row r="55" spans="1:12" ht="18" customHeight="1">
      <c r="A55" s="47"/>
      <c r="B55" s="45" t="s">
        <v>755</v>
      </c>
      <c r="C55" s="43"/>
      <c r="D55" s="60" t="s">
        <v>757</v>
      </c>
      <c r="E55" s="34">
        <f t="shared" si="2"/>
        <v>1500</v>
      </c>
      <c r="F55" s="34">
        <f>F412</f>
        <v>305</v>
      </c>
      <c r="G55" s="34">
        <f aca="true" t="shared" si="39" ref="G55:L56">G412</f>
        <v>350</v>
      </c>
      <c r="H55" s="34">
        <f t="shared" si="39"/>
        <v>350</v>
      </c>
      <c r="I55" s="34">
        <f t="shared" si="39"/>
        <v>495</v>
      </c>
      <c r="J55" s="34">
        <f t="shared" si="39"/>
        <v>1563</v>
      </c>
      <c r="K55" s="34">
        <f t="shared" si="39"/>
        <v>1569</v>
      </c>
      <c r="L55" s="38">
        <f t="shared" si="39"/>
        <v>1561.5</v>
      </c>
    </row>
    <row r="56" spans="1:12" ht="18" customHeight="1">
      <c r="A56" s="47"/>
      <c r="B56" s="153" t="s">
        <v>756</v>
      </c>
      <c r="C56" s="43"/>
      <c r="D56" s="60" t="s">
        <v>758</v>
      </c>
      <c r="E56" s="34">
        <f t="shared" si="2"/>
        <v>0</v>
      </c>
      <c r="F56" s="34">
        <f>F413</f>
        <v>0</v>
      </c>
      <c r="G56" s="34">
        <f t="shared" si="39"/>
        <v>0</v>
      </c>
      <c r="H56" s="34">
        <f t="shared" si="39"/>
        <v>0</v>
      </c>
      <c r="I56" s="34">
        <f t="shared" si="39"/>
        <v>0</v>
      </c>
      <c r="J56" s="34">
        <f t="shared" si="39"/>
        <v>0</v>
      </c>
      <c r="K56" s="34">
        <f t="shared" si="39"/>
        <v>0</v>
      </c>
      <c r="L56" s="38">
        <f t="shared" si="39"/>
        <v>0</v>
      </c>
    </row>
    <row r="57" spans="1:12" ht="31.5" customHeight="1">
      <c r="A57" s="142" t="s">
        <v>992</v>
      </c>
      <c r="B57" s="143"/>
      <c r="C57" s="143"/>
      <c r="D57" s="60" t="s">
        <v>759</v>
      </c>
      <c r="E57" s="34">
        <f t="shared" si="2"/>
        <v>50500</v>
      </c>
      <c r="F57" s="34">
        <f>F58+F61+F62</f>
        <v>29609</v>
      </c>
      <c r="G57" s="34">
        <f aca="true" t="shared" si="40" ref="G57:L57">G58+G61+G62</f>
        <v>7200</v>
      </c>
      <c r="H57" s="34">
        <f t="shared" si="40"/>
        <v>7000</v>
      </c>
      <c r="I57" s="34">
        <f t="shared" si="40"/>
        <v>6691</v>
      </c>
      <c r="J57" s="34">
        <f t="shared" si="40"/>
        <v>52621</v>
      </c>
      <c r="K57" s="34">
        <f t="shared" si="40"/>
        <v>52823</v>
      </c>
      <c r="L57" s="38">
        <f t="shared" si="40"/>
        <v>52570.5</v>
      </c>
    </row>
    <row r="58" spans="1:12" ht="18" customHeight="1">
      <c r="A58" s="47"/>
      <c r="B58" s="45" t="s">
        <v>993</v>
      </c>
      <c r="C58" s="149"/>
      <c r="D58" s="60" t="s">
        <v>760</v>
      </c>
      <c r="E58" s="34">
        <f t="shared" si="2"/>
        <v>39500</v>
      </c>
      <c r="F58" s="34">
        <f>SUM(F59:F60)</f>
        <v>27290</v>
      </c>
      <c r="G58" s="34">
        <f aca="true" t="shared" si="41" ref="G58:L58">SUM(G59:G60)</f>
        <v>4700</v>
      </c>
      <c r="H58" s="34">
        <f t="shared" si="41"/>
        <v>4000</v>
      </c>
      <c r="I58" s="34">
        <f t="shared" si="41"/>
        <v>3510</v>
      </c>
      <c r="J58" s="34">
        <f t="shared" si="41"/>
        <v>41159</v>
      </c>
      <c r="K58" s="34">
        <f t="shared" si="41"/>
        <v>41317</v>
      </c>
      <c r="L58" s="38">
        <f t="shared" si="41"/>
        <v>41119.5</v>
      </c>
    </row>
    <row r="59" spans="1:12" ht="18" customHeight="1">
      <c r="A59" s="47"/>
      <c r="B59" s="154"/>
      <c r="C59" s="43" t="s">
        <v>537</v>
      </c>
      <c r="D59" s="60" t="s">
        <v>616</v>
      </c>
      <c r="E59" s="34">
        <f t="shared" si="2"/>
        <v>24500</v>
      </c>
      <c r="F59" s="34">
        <f>F416</f>
        <v>17290</v>
      </c>
      <c r="G59" s="34">
        <f aca="true" t="shared" si="42" ref="G59:L59">G416</f>
        <v>2500</v>
      </c>
      <c r="H59" s="34">
        <f t="shared" si="42"/>
        <v>2500</v>
      </c>
      <c r="I59" s="34">
        <f t="shared" si="42"/>
        <v>2210</v>
      </c>
      <c r="J59" s="34">
        <f t="shared" si="42"/>
        <v>25529</v>
      </c>
      <c r="K59" s="34">
        <f t="shared" si="42"/>
        <v>25627</v>
      </c>
      <c r="L59" s="38">
        <f t="shared" si="42"/>
        <v>25504.5</v>
      </c>
    </row>
    <row r="60" spans="1:12" ht="18" customHeight="1">
      <c r="A60" s="47"/>
      <c r="B60" s="154"/>
      <c r="C60" s="43" t="s">
        <v>538</v>
      </c>
      <c r="D60" s="60" t="s">
        <v>617</v>
      </c>
      <c r="E60" s="34">
        <f t="shared" si="2"/>
        <v>15000</v>
      </c>
      <c r="F60" s="34">
        <f aca="true" t="shared" si="43" ref="F60:L60">F417</f>
        <v>10000</v>
      </c>
      <c r="G60" s="34">
        <f t="shared" si="43"/>
        <v>2200</v>
      </c>
      <c r="H60" s="34">
        <f t="shared" si="43"/>
        <v>1500</v>
      </c>
      <c r="I60" s="34">
        <f t="shared" si="43"/>
        <v>1300</v>
      </c>
      <c r="J60" s="34">
        <f t="shared" si="43"/>
        <v>15630</v>
      </c>
      <c r="K60" s="34">
        <f t="shared" si="43"/>
        <v>15690</v>
      </c>
      <c r="L60" s="38">
        <f t="shared" si="43"/>
        <v>15615</v>
      </c>
    </row>
    <row r="61" spans="1:12" ht="18" customHeight="1">
      <c r="A61" s="47"/>
      <c r="B61" s="45" t="s">
        <v>342</v>
      </c>
      <c r="C61" s="43"/>
      <c r="D61" s="60" t="s">
        <v>761</v>
      </c>
      <c r="E61" s="34">
        <f t="shared" si="2"/>
        <v>11000</v>
      </c>
      <c r="F61" s="34">
        <f aca="true" t="shared" si="44" ref="F61:L61">F418</f>
        <v>2319</v>
      </c>
      <c r="G61" s="34">
        <f t="shared" si="44"/>
        <v>2500</v>
      </c>
      <c r="H61" s="34">
        <f t="shared" si="44"/>
        <v>3000</v>
      </c>
      <c r="I61" s="34">
        <f t="shared" si="44"/>
        <v>3181</v>
      </c>
      <c r="J61" s="34">
        <f t="shared" si="44"/>
        <v>11462</v>
      </c>
      <c r="K61" s="34">
        <f t="shared" si="44"/>
        <v>11506</v>
      </c>
      <c r="L61" s="38">
        <f t="shared" si="44"/>
        <v>11451</v>
      </c>
    </row>
    <row r="62" spans="1:12" ht="15.75">
      <c r="A62" s="47"/>
      <c r="B62" s="87" t="s">
        <v>164</v>
      </c>
      <c r="C62" s="87"/>
      <c r="D62" s="60" t="s">
        <v>72</v>
      </c>
      <c r="E62" s="34">
        <f t="shared" si="2"/>
        <v>0</v>
      </c>
      <c r="F62" s="34">
        <f aca="true" t="shared" si="45" ref="F62:L62">F419</f>
        <v>0</v>
      </c>
      <c r="G62" s="34">
        <f t="shared" si="45"/>
        <v>0</v>
      </c>
      <c r="H62" s="34">
        <f t="shared" si="45"/>
        <v>0</v>
      </c>
      <c r="I62" s="34">
        <f t="shared" si="45"/>
        <v>0</v>
      </c>
      <c r="J62" s="34">
        <f t="shared" si="45"/>
        <v>0</v>
      </c>
      <c r="K62" s="34">
        <f t="shared" si="45"/>
        <v>0</v>
      </c>
      <c r="L62" s="38">
        <f t="shared" si="45"/>
        <v>0</v>
      </c>
    </row>
    <row r="63" spans="1:12" ht="18" customHeight="1">
      <c r="A63" s="47" t="s">
        <v>457</v>
      </c>
      <c r="B63" s="153"/>
      <c r="C63" s="78"/>
      <c r="D63" s="58" t="s">
        <v>958</v>
      </c>
      <c r="E63" s="34">
        <f t="shared" si="2"/>
        <v>34500</v>
      </c>
      <c r="F63" s="34">
        <f>F64</f>
        <v>28257</v>
      </c>
      <c r="G63" s="34">
        <f aca="true" t="shared" si="46" ref="G63:L64">G64</f>
        <v>2500</v>
      </c>
      <c r="H63" s="34">
        <f t="shared" si="46"/>
        <v>2000</v>
      </c>
      <c r="I63" s="34">
        <f t="shared" si="46"/>
        <v>1743</v>
      </c>
      <c r="J63" s="34">
        <f t="shared" si="46"/>
        <v>35949</v>
      </c>
      <c r="K63" s="34">
        <f t="shared" si="46"/>
        <v>36087</v>
      </c>
      <c r="L63" s="38">
        <f t="shared" si="46"/>
        <v>35914.5</v>
      </c>
    </row>
    <row r="64" spans="1:12" ht="18" customHeight="1">
      <c r="A64" s="47" t="s">
        <v>994</v>
      </c>
      <c r="B64" s="43"/>
      <c r="C64" s="78"/>
      <c r="D64" s="60" t="s">
        <v>372</v>
      </c>
      <c r="E64" s="34">
        <f t="shared" si="2"/>
        <v>34500</v>
      </c>
      <c r="F64" s="34">
        <f>F65</f>
        <v>28257</v>
      </c>
      <c r="G64" s="34">
        <f t="shared" si="46"/>
        <v>2500</v>
      </c>
      <c r="H64" s="34">
        <f t="shared" si="46"/>
        <v>2000</v>
      </c>
      <c r="I64" s="34">
        <f t="shared" si="46"/>
        <v>1743</v>
      </c>
      <c r="J64" s="34">
        <f t="shared" si="46"/>
        <v>35949</v>
      </c>
      <c r="K64" s="34">
        <f t="shared" si="46"/>
        <v>36087</v>
      </c>
      <c r="L64" s="38">
        <f t="shared" si="46"/>
        <v>35914.5</v>
      </c>
    </row>
    <row r="65" spans="1:12" ht="18" customHeight="1">
      <c r="A65" s="47"/>
      <c r="B65" s="153" t="s">
        <v>371</v>
      </c>
      <c r="C65" s="43"/>
      <c r="D65" s="60" t="s">
        <v>373</v>
      </c>
      <c r="E65" s="34">
        <f t="shared" si="2"/>
        <v>34500</v>
      </c>
      <c r="F65" s="34">
        <f>F422</f>
        <v>28257</v>
      </c>
      <c r="G65" s="34">
        <f aca="true" t="shared" si="47" ref="G65:L65">G422</f>
        <v>2500</v>
      </c>
      <c r="H65" s="34">
        <f t="shared" si="47"/>
        <v>2000</v>
      </c>
      <c r="I65" s="34">
        <f t="shared" si="47"/>
        <v>1743</v>
      </c>
      <c r="J65" s="34">
        <f t="shared" si="47"/>
        <v>35949</v>
      </c>
      <c r="K65" s="34">
        <f t="shared" si="47"/>
        <v>36087</v>
      </c>
      <c r="L65" s="38">
        <f t="shared" si="47"/>
        <v>35914.5</v>
      </c>
    </row>
    <row r="66" spans="1:12" ht="18" customHeight="1">
      <c r="A66" s="48" t="s">
        <v>458</v>
      </c>
      <c r="B66" s="155"/>
      <c r="C66" s="45"/>
      <c r="D66" s="60" t="s">
        <v>104</v>
      </c>
      <c r="E66" s="34">
        <f t="shared" si="2"/>
        <v>31945.73000000001</v>
      </c>
      <c r="F66" s="34">
        <f>F67+F80</f>
        <v>6592</v>
      </c>
      <c r="G66" s="34">
        <f aca="true" t="shared" si="48" ref="G66:L66">G67+G80</f>
        <v>6617.7300000000105</v>
      </c>
      <c r="H66" s="34">
        <f t="shared" si="48"/>
        <v>10598</v>
      </c>
      <c r="I66" s="34">
        <f t="shared" si="48"/>
        <v>8138</v>
      </c>
      <c r="J66" s="34">
        <f t="shared" si="48"/>
        <v>33108.508</v>
      </c>
      <c r="K66" s="34">
        <f t="shared" si="48"/>
        <v>33235.604</v>
      </c>
      <c r="L66" s="38">
        <f t="shared" si="48"/>
        <v>33076.734000000004</v>
      </c>
    </row>
    <row r="67" spans="1:12" ht="18" customHeight="1">
      <c r="A67" s="48" t="s">
        <v>459</v>
      </c>
      <c r="B67" s="45"/>
      <c r="C67" s="78"/>
      <c r="D67" s="58" t="s">
        <v>105</v>
      </c>
      <c r="E67" s="34">
        <f t="shared" si="2"/>
        <v>1100</v>
      </c>
      <c r="F67" s="34">
        <f>F68+F78</f>
        <v>213</v>
      </c>
      <c r="G67" s="34">
        <f aca="true" t="shared" si="49" ref="G67:L67">G68+G78</f>
        <v>275</v>
      </c>
      <c r="H67" s="34">
        <f t="shared" si="49"/>
        <v>270</v>
      </c>
      <c r="I67" s="34">
        <f t="shared" si="49"/>
        <v>342</v>
      </c>
      <c r="J67" s="34">
        <f t="shared" si="49"/>
        <v>1146.2</v>
      </c>
      <c r="K67" s="34">
        <f t="shared" si="49"/>
        <v>1150.6</v>
      </c>
      <c r="L67" s="38">
        <f t="shared" si="49"/>
        <v>1145.1</v>
      </c>
    </row>
    <row r="68" spans="1:12" ht="18" customHeight="1">
      <c r="A68" s="48" t="s">
        <v>368</v>
      </c>
      <c r="B68" s="43"/>
      <c r="C68" s="78"/>
      <c r="D68" s="60" t="s">
        <v>776</v>
      </c>
      <c r="E68" s="34">
        <f t="shared" si="2"/>
        <v>1000</v>
      </c>
      <c r="F68" s="34">
        <f>F69+F70+F74+F77</f>
        <v>207</v>
      </c>
      <c r="G68" s="34">
        <f aca="true" t="shared" si="50" ref="G68:L68">G69+G70+G74+G77</f>
        <v>250</v>
      </c>
      <c r="H68" s="34">
        <f t="shared" si="50"/>
        <v>250</v>
      </c>
      <c r="I68" s="34">
        <f t="shared" si="50"/>
        <v>293</v>
      </c>
      <c r="J68" s="34">
        <f t="shared" si="50"/>
        <v>1042</v>
      </c>
      <c r="K68" s="34">
        <f t="shared" si="50"/>
        <v>1046</v>
      </c>
      <c r="L68" s="38">
        <f t="shared" si="50"/>
        <v>1041</v>
      </c>
    </row>
    <row r="69" spans="1:12" ht="18" customHeight="1">
      <c r="A69" s="47"/>
      <c r="B69" s="45" t="s">
        <v>1028</v>
      </c>
      <c r="C69" s="149"/>
      <c r="D69" s="60" t="s">
        <v>825</v>
      </c>
      <c r="E69" s="34">
        <f t="shared" si="2"/>
        <v>0</v>
      </c>
      <c r="F69" s="34">
        <f>F426</f>
        <v>0</v>
      </c>
      <c r="G69" s="34">
        <f aca="true" t="shared" si="51" ref="G69:L69">G426</f>
        <v>0</v>
      </c>
      <c r="H69" s="34">
        <f t="shared" si="51"/>
        <v>0</v>
      </c>
      <c r="I69" s="34">
        <f t="shared" si="51"/>
        <v>0</v>
      </c>
      <c r="J69" s="34">
        <f t="shared" si="51"/>
        <v>0</v>
      </c>
      <c r="K69" s="34">
        <f t="shared" si="51"/>
        <v>0</v>
      </c>
      <c r="L69" s="38">
        <f t="shared" si="51"/>
        <v>0</v>
      </c>
    </row>
    <row r="70" spans="1:12" ht="15.75">
      <c r="A70" s="47"/>
      <c r="B70" s="85" t="s">
        <v>1451</v>
      </c>
      <c r="C70" s="85"/>
      <c r="D70" s="60" t="s">
        <v>454</v>
      </c>
      <c r="E70" s="34">
        <f t="shared" si="2"/>
        <v>1000</v>
      </c>
      <c r="F70" s="34">
        <f>SUM(F71:F73)</f>
        <v>207</v>
      </c>
      <c r="G70" s="34">
        <f aca="true" t="shared" si="52" ref="G70:L70">SUM(G71:G73)</f>
        <v>250</v>
      </c>
      <c r="H70" s="34">
        <f t="shared" si="52"/>
        <v>250</v>
      </c>
      <c r="I70" s="34">
        <f t="shared" si="52"/>
        <v>293</v>
      </c>
      <c r="J70" s="34">
        <f t="shared" si="52"/>
        <v>1042</v>
      </c>
      <c r="K70" s="34">
        <f t="shared" si="52"/>
        <v>1046</v>
      </c>
      <c r="L70" s="38">
        <f t="shared" si="52"/>
        <v>1041</v>
      </c>
    </row>
    <row r="71" spans="1:12" ht="18" customHeight="1">
      <c r="A71" s="47"/>
      <c r="B71" s="45"/>
      <c r="C71" s="43" t="s">
        <v>1339</v>
      </c>
      <c r="D71" s="60" t="s">
        <v>1338</v>
      </c>
      <c r="E71" s="34">
        <f t="shared" si="2"/>
        <v>0</v>
      </c>
      <c r="F71" s="34">
        <f>F428</f>
        <v>0</v>
      </c>
      <c r="G71" s="34">
        <f aca="true" t="shared" si="53" ref="G71:L71">G428</f>
        <v>0</v>
      </c>
      <c r="H71" s="34">
        <f t="shared" si="53"/>
        <v>0</v>
      </c>
      <c r="I71" s="34">
        <f t="shared" si="53"/>
        <v>0</v>
      </c>
      <c r="J71" s="34">
        <f t="shared" si="53"/>
        <v>0</v>
      </c>
      <c r="K71" s="34">
        <f t="shared" si="53"/>
        <v>0</v>
      </c>
      <c r="L71" s="38">
        <f t="shared" si="53"/>
        <v>0</v>
      </c>
    </row>
    <row r="72" spans="1:12" ht="18" customHeight="1">
      <c r="A72" s="47"/>
      <c r="B72" s="45"/>
      <c r="C72" s="43" t="s">
        <v>1450</v>
      </c>
      <c r="D72" s="60" t="s">
        <v>1449</v>
      </c>
      <c r="E72" s="34">
        <f t="shared" si="2"/>
        <v>0</v>
      </c>
      <c r="F72" s="34">
        <f aca="true" t="shared" si="54" ref="F72:L72">F429</f>
        <v>0</v>
      </c>
      <c r="G72" s="34">
        <f t="shared" si="54"/>
        <v>0</v>
      </c>
      <c r="H72" s="34">
        <f t="shared" si="54"/>
        <v>0</v>
      </c>
      <c r="I72" s="34">
        <f t="shared" si="54"/>
        <v>0</v>
      </c>
      <c r="J72" s="34">
        <f t="shared" si="54"/>
        <v>0</v>
      </c>
      <c r="K72" s="34">
        <f t="shared" si="54"/>
        <v>0</v>
      </c>
      <c r="L72" s="38">
        <f t="shared" si="54"/>
        <v>0</v>
      </c>
    </row>
    <row r="73" spans="1:12" ht="18" customHeight="1">
      <c r="A73" s="47"/>
      <c r="B73" s="45"/>
      <c r="C73" s="43" t="s">
        <v>762</v>
      </c>
      <c r="D73" s="60" t="s">
        <v>763</v>
      </c>
      <c r="E73" s="34">
        <f t="shared" si="2"/>
        <v>1000</v>
      </c>
      <c r="F73" s="34">
        <f aca="true" t="shared" si="55" ref="F73:L73">F430</f>
        <v>207</v>
      </c>
      <c r="G73" s="34">
        <f t="shared" si="55"/>
        <v>250</v>
      </c>
      <c r="H73" s="34">
        <f t="shared" si="55"/>
        <v>250</v>
      </c>
      <c r="I73" s="34">
        <f t="shared" si="55"/>
        <v>293</v>
      </c>
      <c r="J73" s="34">
        <f t="shared" si="55"/>
        <v>1042</v>
      </c>
      <c r="K73" s="34">
        <f t="shared" si="55"/>
        <v>1046</v>
      </c>
      <c r="L73" s="38">
        <f t="shared" si="55"/>
        <v>1041</v>
      </c>
    </row>
    <row r="74" spans="1:12" ht="18" customHeight="1">
      <c r="A74" s="48"/>
      <c r="B74" s="45" t="s">
        <v>826</v>
      </c>
      <c r="C74" s="43"/>
      <c r="D74" s="60" t="s">
        <v>455</v>
      </c>
      <c r="E74" s="34">
        <f t="shared" si="2"/>
        <v>0</v>
      </c>
      <c r="F74" s="34">
        <f>SUM(F75:F76)</f>
        <v>0</v>
      </c>
      <c r="G74" s="34">
        <f aca="true" t="shared" si="56" ref="G74:L74">SUM(G75:G76)</f>
        <v>0</v>
      </c>
      <c r="H74" s="34">
        <f t="shared" si="56"/>
        <v>0</v>
      </c>
      <c r="I74" s="34">
        <f t="shared" si="56"/>
        <v>0</v>
      </c>
      <c r="J74" s="34">
        <f t="shared" si="56"/>
        <v>0</v>
      </c>
      <c r="K74" s="34">
        <f t="shared" si="56"/>
        <v>0</v>
      </c>
      <c r="L74" s="38">
        <f t="shared" si="56"/>
        <v>0</v>
      </c>
    </row>
    <row r="75" spans="1:12" ht="18" customHeight="1">
      <c r="A75" s="48"/>
      <c r="B75" s="45"/>
      <c r="C75" s="43" t="s">
        <v>497</v>
      </c>
      <c r="D75" s="60" t="s">
        <v>319</v>
      </c>
      <c r="E75" s="34">
        <f t="shared" si="2"/>
        <v>0</v>
      </c>
      <c r="F75" s="34">
        <f>F432</f>
        <v>0</v>
      </c>
      <c r="G75" s="34">
        <f aca="true" t="shared" si="57" ref="G75:L75">G432</f>
        <v>0</v>
      </c>
      <c r="H75" s="34">
        <f t="shared" si="57"/>
        <v>0</v>
      </c>
      <c r="I75" s="34">
        <f t="shared" si="57"/>
        <v>0</v>
      </c>
      <c r="J75" s="34">
        <f t="shared" si="57"/>
        <v>0</v>
      </c>
      <c r="K75" s="34">
        <f t="shared" si="57"/>
        <v>0</v>
      </c>
      <c r="L75" s="38">
        <f t="shared" si="57"/>
        <v>0</v>
      </c>
    </row>
    <row r="76" spans="1:12" ht="15.75">
      <c r="A76" s="48"/>
      <c r="B76" s="45"/>
      <c r="C76" s="150" t="s">
        <v>67</v>
      </c>
      <c r="D76" s="60" t="s">
        <v>468</v>
      </c>
      <c r="E76" s="34">
        <f t="shared" si="2"/>
        <v>0</v>
      </c>
      <c r="F76" s="34">
        <f aca="true" t="shared" si="58" ref="F76:L76">F433</f>
        <v>0</v>
      </c>
      <c r="G76" s="34">
        <f t="shared" si="58"/>
        <v>0</v>
      </c>
      <c r="H76" s="34">
        <f t="shared" si="58"/>
        <v>0</v>
      </c>
      <c r="I76" s="34">
        <f t="shared" si="58"/>
        <v>0</v>
      </c>
      <c r="J76" s="34">
        <f t="shared" si="58"/>
        <v>0</v>
      </c>
      <c r="K76" s="34">
        <f t="shared" si="58"/>
        <v>0</v>
      </c>
      <c r="L76" s="38">
        <f t="shared" si="58"/>
        <v>0</v>
      </c>
    </row>
    <row r="77" spans="1:12" ht="18" customHeight="1">
      <c r="A77" s="48"/>
      <c r="B77" s="45" t="s">
        <v>453</v>
      </c>
      <c r="C77" s="43"/>
      <c r="D77" s="60" t="s">
        <v>456</v>
      </c>
      <c r="E77" s="34">
        <f t="shared" si="2"/>
        <v>0</v>
      </c>
      <c r="F77" s="34">
        <f aca="true" t="shared" si="59" ref="F77:L77">F434</f>
        <v>0</v>
      </c>
      <c r="G77" s="34">
        <f t="shared" si="59"/>
        <v>0</v>
      </c>
      <c r="H77" s="34">
        <f t="shared" si="59"/>
        <v>0</v>
      </c>
      <c r="I77" s="34">
        <f t="shared" si="59"/>
        <v>0</v>
      </c>
      <c r="J77" s="34">
        <f t="shared" si="59"/>
        <v>0</v>
      </c>
      <c r="K77" s="34">
        <f t="shared" si="59"/>
        <v>0</v>
      </c>
      <c r="L77" s="38">
        <f t="shared" si="59"/>
        <v>0</v>
      </c>
    </row>
    <row r="78" spans="1:12" ht="18" customHeight="1">
      <c r="A78" s="48" t="s">
        <v>460</v>
      </c>
      <c r="B78" s="43"/>
      <c r="C78" s="45"/>
      <c r="D78" s="60" t="s">
        <v>49</v>
      </c>
      <c r="E78" s="34">
        <f t="shared" si="2"/>
        <v>100</v>
      </c>
      <c r="F78" s="34">
        <f>F79</f>
        <v>6</v>
      </c>
      <c r="G78" s="34">
        <f aca="true" t="shared" si="60" ref="G78:L78">G79</f>
        <v>25</v>
      </c>
      <c r="H78" s="34">
        <f t="shared" si="60"/>
        <v>20</v>
      </c>
      <c r="I78" s="34">
        <f t="shared" si="60"/>
        <v>49</v>
      </c>
      <c r="J78" s="34">
        <f t="shared" si="60"/>
        <v>104.2</v>
      </c>
      <c r="K78" s="34">
        <f t="shared" si="60"/>
        <v>104.6</v>
      </c>
      <c r="L78" s="38">
        <f t="shared" si="60"/>
        <v>104.1</v>
      </c>
    </row>
    <row r="79" spans="1:12" ht="18" customHeight="1">
      <c r="A79" s="48"/>
      <c r="B79" s="45" t="s">
        <v>604</v>
      </c>
      <c r="C79" s="43"/>
      <c r="D79" s="60" t="s">
        <v>50</v>
      </c>
      <c r="E79" s="34">
        <f aca="true" t="shared" si="61" ref="E79:E142">F79+G79+H79+I79</f>
        <v>100</v>
      </c>
      <c r="F79" s="34">
        <f>F436</f>
        <v>6</v>
      </c>
      <c r="G79" s="34">
        <f aca="true" t="shared" si="62" ref="G79:L79">G436</f>
        <v>25</v>
      </c>
      <c r="H79" s="34">
        <f t="shared" si="62"/>
        <v>20</v>
      </c>
      <c r="I79" s="34">
        <f t="shared" si="62"/>
        <v>49</v>
      </c>
      <c r="J79" s="34">
        <f t="shared" si="62"/>
        <v>104.2</v>
      </c>
      <c r="K79" s="34">
        <f t="shared" si="62"/>
        <v>104.6</v>
      </c>
      <c r="L79" s="38">
        <f t="shared" si="62"/>
        <v>104.1</v>
      </c>
    </row>
    <row r="80" spans="1:12" ht="15.75">
      <c r="A80" s="140" t="s">
        <v>461</v>
      </c>
      <c r="B80" s="141"/>
      <c r="C80" s="141"/>
      <c r="D80" s="60" t="s">
        <v>106</v>
      </c>
      <c r="E80" s="34">
        <f t="shared" si="61"/>
        <v>30845.73000000001</v>
      </c>
      <c r="F80" s="34">
        <f>F81+F92+F95+F102+F115</f>
        <v>6379</v>
      </c>
      <c r="G80" s="34">
        <f aca="true" t="shared" si="63" ref="G80:L80">G81+G92+G95+G102+G115</f>
        <v>6342.7300000000105</v>
      </c>
      <c r="H80" s="34">
        <f t="shared" si="63"/>
        <v>10328</v>
      </c>
      <c r="I80" s="34">
        <f t="shared" si="63"/>
        <v>7796</v>
      </c>
      <c r="J80" s="34">
        <f t="shared" si="63"/>
        <v>31962.308000000005</v>
      </c>
      <c r="K80" s="34">
        <f t="shared" si="63"/>
        <v>32085.003999999997</v>
      </c>
      <c r="L80" s="38">
        <f t="shared" si="63"/>
        <v>31931.634000000002</v>
      </c>
    </row>
    <row r="81" spans="1:12" ht="39.75" customHeight="1">
      <c r="A81" s="142" t="s">
        <v>1283</v>
      </c>
      <c r="B81" s="143"/>
      <c r="C81" s="143"/>
      <c r="D81" s="58" t="s">
        <v>534</v>
      </c>
      <c r="E81" s="34">
        <f t="shared" si="61"/>
        <v>4605</v>
      </c>
      <c r="F81" s="34">
        <f>SUM(F82:F91)</f>
        <v>1033</v>
      </c>
      <c r="G81" s="34">
        <f aca="true" t="shared" si="64" ref="G81:L81">SUM(G82:G91)</f>
        <v>973</v>
      </c>
      <c r="H81" s="34">
        <f t="shared" si="64"/>
        <v>1013</v>
      </c>
      <c r="I81" s="34">
        <f t="shared" si="64"/>
        <v>1586</v>
      </c>
      <c r="J81" s="34">
        <f t="shared" si="64"/>
        <v>4798.41</v>
      </c>
      <c r="K81" s="34">
        <f t="shared" si="64"/>
        <v>4816.83</v>
      </c>
      <c r="L81" s="38">
        <f t="shared" si="64"/>
        <v>4793.804999999999</v>
      </c>
    </row>
    <row r="82" spans="1:12" ht="18" customHeight="1">
      <c r="A82" s="47"/>
      <c r="B82" s="45" t="s">
        <v>555</v>
      </c>
      <c r="C82" s="43"/>
      <c r="D82" s="58" t="s">
        <v>43</v>
      </c>
      <c r="E82" s="34">
        <f t="shared" si="61"/>
        <v>66</v>
      </c>
      <c r="F82" s="34">
        <f>F439</f>
        <v>0</v>
      </c>
      <c r="G82" s="34">
        <f aca="true" t="shared" si="65" ref="G82:L82">G439</f>
        <v>65</v>
      </c>
      <c r="H82" s="34">
        <f t="shared" si="65"/>
        <v>1</v>
      </c>
      <c r="I82" s="34">
        <f t="shared" si="65"/>
        <v>0</v>
      </c>
      <c r="J82" s="34">
        <f t="shared" si="65"/>
        <v>68.772</v>
      </c>
      <c r="K82" s="34">
        <f t="shared" si="65"/>
        <v>69.036</v>
      </c>
      <c r="L82" s="38">
        <f t="shared" si="65"/>
        <v>68.706</v>
      </c>
    </row>
    <row r="83" spans="1:12" ht="15.75">
      <c r="A83" s="47"/>
      <c r="B83" s="85" t="s">
        <v>341</v>
      </c>
      <c r="C83" s="85"/>
      <c r="D83" s="58" t="s">
        <v>44</v>
      </c>
      <c r="E83" s="34">
        <f t="shared" si="61"/>
        <v>3000</v>
      </c>
      <c r="F83" s="34">
        <f aca="true" t="shared" si="66" ref="F83:L83">F440</f>
        <v>807</v>
      </c>
      <c r="G83" s="34">
        <f t="shared" si="66"/>
        <v>600</v>
      </c>
      <c r="H83" s="34">
        <f t="shared" si="66"/>
        <v>700</v>
      </c>
      <c r="I83" s="34">
        <f t="shared" si="66"/>
        <v>893</v>
      </c>
      <c r="J83" s="34">
        <f t="shared" si="66"/>
        <v>3126</v>
      </c>
      <c r="K83" s="34">
        <f t="shared" si="66"/>
        <v>3138</v>
      </c>
      <c r="L83" s="38">
        <f t="shared" si="66"/>
        <v>3123</v>
      </c>
    </row>
    <row r="84" spans="1:12" ht="18" customHeight="1">
      <c r="A84" s="47"/>
      <c r="B84" s="45" t="s">
        <v>450</v>
      </c>
      <c r="C84" s="43"/>
      <c r="D84" s="58" t="s">
        <v>45</v>
      </c>
      <c r="E84" s="34">
        <f t="shared" si="61"/>
        <v>0</v>
      </c>
      <c r="F84" s="34">
        <f aca="true" t="shared" si="67" ref="F84:L84">F441</f>
        <v>0</v>
      </c>
      <c r="G84" s="34">
        <f t="shared" si="67"/>
        <v>0</v>
      </c>
      <c r="H84" s="34">
        <f t="shared" si="67"/>
        <v>0</v>
      </c>
      <c r="I84" s="34">
        <f t="shared" si="67"/>
        <v>0</v>
      </c>
      <c r="J84" s="34">
        <f t="shared" si="67"/>
        <v>0</v>
      </c>
      <c r="K84" s="34">
        <f t="shared" si="67"/>
        <v>0</v>
      </c>
      <c r="L84" s="38">
        <f t="shared" si="67"/>
        <v>0</v>
      </c>
    </row>
    <row r="85" spans="1:12" ht="18" customHeight="1">
      <c r="A85" s="47"/>
      <c r="B85" s="45" t="s">
        <v>1229</v>
      </c>
      <c r="C85" s="43"/>
      <c r="D85" s="58" t="s">
        <v>1228</v>
      </c>
      <c r="E85" s="34">
        <f t="shared" si="61"/>
        <v>1500</v>
      </c>
      <c r="F85" s="34">
        <f aca="true" t="shared" si="68" ref="F85:L85">F442</f>
        <v>216</v>
      </c>
      <c r="G85" s="34">
        <f t="shared" si="68"/>
        <v>300</v>
      </c>
      <c r="H85" s="34">
        <f t="shared" si="68"/>
        <v>300</v>
      </c>
      <c r="I85" s="34">
        <f t="shared" si="68"/>
        <v>684</v>
      </c>
      <c r="J85" s="34">
        <f t="shared" si="68"/>
        <v>1563</v>
      </c>
      <c r="K85" s="34">
        <f t="shared" si="68"/>
        <v>1569</v>
      </c>
      <c r="L85" s="38">
        <f t="shared" si="68"/>
        <v>1561.5</v>
      </c>
    </row>
    <row r="86" spans="1:12" ht="18" customHeight="1">
      <c r="A86" s="156"/>
      <c r="B86" s="45" t="s">
        <v>451</v>
      </c>
      <c r="C86" s="43"/>
      <c r="D86" s="58" t="s">
        <v>743</v>
      </c>
      <c r="E86" s="34">
        <f t="shared" si="61"/>
        <v>0</v>
      </c>
      <c r="F86" s="34">
        <f aca="true" t="shared" si="69" ref="F86:L86">F443</f>
        <v>0</v>
      </c>
      <c r="G86" s="34">
        <f t="shared" si="69"/>
        <v>0</v>
      </c>
      <c r="H86" s="34">
        <f t="shared" si="69"/>
        <v>0</v>
      </c>
      <c r="I86" s="34">
        <f t="shared" si="69"/>
        <v>0</v>
      </c>
      <c r="J86" s="34">
        <f t="shared" si="69"/>
        <v>0</v>
      </c>
      <c r="K86" s="34">
        <f t="shared" si="69"/>
        <v>0</v>
      </c>
      <c r="L86" s="38">
        <f t="shared" si="69"/>
        <v>0</v>
      </c>
    </row>
    <row r="87" spans="1:12" ht="18" customHeight="1">
      <c r="A87" s="156"/>
      <c r="B87" s="45" t="s">
        <v>1282</v>
      </c>
      <c r="C87" s="43"/>
      <c r="D87" s="58" t="s">
        <v>1281</v>
      </c>
      <c r="E87" s="34">
        <f t="shared" si="61"/>
        <v>0</v>
      </c>
      <c r="F87" s="34">
        <f aca="true" t="shared" si="70" ref="F87:L87">F444</f>
        <v>0</v>
      </c>
      <c r="G87" s="34">
        <f t="shared" si="70"/>
        <v>0</v>
      </c>
      <c r="H87" s="34">
        <f t="shared" si="70"/>
        <v>0</v>
      </c>
      <c r="I87" s="34">
        <f t="shared" si="70"/>
        <v>0</v>
      </c>
      <c r="J87" s="34">
        <f t="shared" si="70"/>
        <v>0</v>
      </c>
      <c r="K87" s="34">
        <f t="shared" si="70"/>
        <v>0</v>
      </c>
      <c r="L87" s="38">
        <f t="shared" si="70"/>
        <v>0</v>
      </c>
    </row>
    <row r="88" spans="1:12" ht="15.75">
      <c r="A88" s="157"/>
      <c r="B88" s="85" t="s">
        <v>782</v>
      </c>
      <c r="C88" s="85"/>
      <c r="D88" s="58" t="s">
        <v>1007</v>
      </c>
      <c r="E88" s="34">
        <f t="shared" si="61"/>
        <v>30</v>
      </c>
      <c r="F88" s="34">
        <f aca="true" t="shared" si="71" ref="F88:L88">F445</f>
        <v>9</v>
      </c>
      <c r="G88" s="34">
        <f t="shared" si="71"/>
        <v>5</v>
      </c>
      <c r="H88" s="34">
        <f t="shared" si="71"/>
        <v>10</v>
      </c>
      <c r="I88" s="34">
        <f t="shared" si="71"/>
        <v>6</v>
      </c>
      <c r="J88" s="34">
        <f t="shared" si="71"/>
        <v>31.26</v>
      </c>
      <c r="K88" s="34">
        <f t="shared" si="71"/>
        <v>31.38</v>
      </c>
      <c r="L88" s="38">
        <f t="shared" si="71"/>
        <v>31.23</v>
      </c>
    </row>
    <row r="89" spans="1:12" ht="18" customHeight="1">
      <c r="A89" s="157"/>
      <c r="B89" s="45" t="s">
        <v>28</v>
      </c>
      <c r="C89" s="43"/>
      <c r="D89" s="58" t="s">
        <v>1008</v>
      </c>
      <c r="E89" s="34">
        <f t="shared" si="61"/>
        <v>9</v>
      </c>
      <c r="F89" s="34">
        <f aca="true" t="shared" si="72" ref="F89:L89">F446</f>
        <v>1</v>
      </c>
      <c r="G89" s="34">
        <f t="shared" si="72"/>
        <v>3</v>
      </c>
      <c r="H89" s="34">
        <f t="shared" si="72"/>
        <v>2</v>
      </c>
      <c r="I89" s="34">
        <f t="shared" si="72"/>
        <v>3</v>
      </c>
      <c r="J89" s="34">
        <f t="shared" si="72"/>
        <v>9.378</v>
      </c>
      <c r="K89" s="34">
        <f t="shared" si="72"/>
        <v>9.414</v>
      </c>
      <c r="L89" s="38">
        <f t="shared" si="72"/>
        <v>9.369</v>
      </c>
    </row>
    <row r="90" spans="1:14" ht="18" customHeight="1">
      <c r="A90" s="157"/>
      <c r="B90" s="45" t="s">
        <v>1205</v>
      </c>
      <c r="C90" s="43"/>
      <c r="D90" s="58" t="s">
        <v>1206</v>
      </c>
      <c r="E90" s="34">
        <f t="shared" si="61"/>
        <v>0</v>
      </c>
      <c r="F90" s="34">
        <f aca="true" t="shared" si="73" ref="F90:L90">F447</f>
        <v>0</v>
      </c>
      <c r="G90" s="34">
        <f t="shared" si="73"/>
        <v>0</v>
      </c>
      <c r="H90" s="34">
        <f t="shared" si="73"/>
        <v>0</v>
      </c>
      <c r="I90" s="34">
        <f t="shared" si="73"/>
        <v>0</v>
      </c>
      <c r="J90" s="34">
        <f t="shared" si="73"/>
        <v>0</v>
      </c>
      <c r="K90" s="34">
        <f t="shared" si="73"/>
        <v>0</v>
      </c>
      <c r="L90" s="38">
        <f t="shared" si="73"/>
        <v>0</v>
      </c>
      <c r="M90" s="4"/>
      <c r="N90" s="5"/>
    </row>
    <row r="91" spans="1:12" ht="18" customHeight="1">
      <c r="A91" s="156"/>
      <c r="B91" s="45" t="s">
        <v>42</v>
      </c>
      <c r="C91" s="43"/>
      <c r="D91" s="58" t="s">
        <v>744</v>
      </c>
      <c r="E91" s="34">
        <f t="shared" si="61"/>
        <v>0</v>
      </c>
      <c r="F91" s="34">
        <f aca="true" t="shared" si="74" ref="F91:L91">F448</f>
        <v>0</v>
      </c>
      <c r="G91" s="34">
        <f t="shared" si="74"/>
        <v>0</v>
      </c>
      <c r="H91" s="34">
        <f t="shared" si="74"/>
        <v>0</v>
      </c>
      <c r="I91" s="34">
        <f t="shared" si="74"/>
        <v>0</v>
      </c>
      <c r="J91" s="34">
        <f t="shared" si="74"/>
        <v>0</v>
      </c>
      <c r="K91" s="34">
        <f t="shared" si="74"/>
        <v>0</v>
      </c>
      <c r="L91" s="38">
        <f t="shared" si="74"/>
        <v>0</v>
      </c>
    </row>
    <row r="92" spans="1:12" ht="15.75">
      <c r="A92" s="158" t="s">
        <v>712</v>
      </c>
      <c r="B92" s="159"/>
      <c r="C92" s="159"/>
      <c r="D92" s="58" t="s">
        <v>187</v>
      </c>
      <c r="E92" s="34">
        <f t="shared" si="61"/>
        <v>50</v>
      </c>
      <c r="F92" s="34">
        <f>SUM(F93:F94)</f>
        <v>14</v>
      </c>
      <c r="G92" s="34">
        <f aca="true" t="shared" si="75" ref="G92:L92">SUM(G93:G94)</f>
        <v>15</v>
      </c>
      <c r="H92" s="34">
        <f t="shared" si="75"/>
        <v>10</v>
      </c>
      <c r="I92" s="34">
        <f t="shared" si="75"/>
        <v>11</v>
      </c>
      <c r="J92" s="34">
        <f t="shared" si="75"/>
        <v>52.1</v>
      </c>
      <c r="K92" s="34">
        <f t="shared" si="75"/>
        <v>52.3</v>
      </c>
      <c r="L92" s="38">
        <f t="shared" si="75"/>
        <v>52.05</v>
      </c>
    </row>
    <row r="93" spans="1:12" ht="18" customHeight="1">
      <c r="A93" s="47"/>
      <c r="B93" s="153" t="s">
        <v>748</v>
      </c>
      <c r="C93" s="43"/>
      <c r="D93" s="58" t="s">
        <v>142</v>
      </c>
      <c r="E93" s="34">
        <f t="shared" si="61"/>
        <v>0</v>
      </c>
      <c r="F93" s="34">
        <f>F450</f>
        <v>0</v>
      </c>
      <c r="G93" s="34">
        <f aca="true" t="shared" si="76" ref="G93:L94">G450</f>
        <v>0</v>
      </c>
      <c r="H93" s="34">
        <f t="shared" si="76"/>
        <v>0</v>
      </c>
      <c r="I93" s="34">
        <f t="shared" si="76"/>
        <v>0</v>
      </c>
      <c r="J93" s="34">
        <f t="shared" si="76"/>
        <v>0</v>
      </c>
      <c r="K93" s="34">
        <f t="shared" si="76"/>
        <v>0</v>
      </c>
      <c r="L93" s="38">
        <f t="shared" si="76"/>
        <v>0</v>
      </c>
    </row>
    <row r="94" spans="1:12" ht="18" customHeight="1">
      <c r="A94" s="156"/>
      <c r="B94" s="45" t="s">
        <v>141</v>
      </c>
      <c r="C94" s="43"/>
      <c r="D94" s="58" t="s">
        <v>143</v>
      </c>
      <c r="E94" s="34">
        <f t="shared" si="61"/>
        <v>50</v>
      </c>
      <c r="F94" s="34">
        <f>F451</f>
        <v>14</v>
      </c>
      <c r="G94" s="34">
        <f t="shared" si="76"/>
        <v>15</v>
      </c>
      <c r="H94" s="34">
        <f t="shared" si="76"/>
        <v>10</v>
      </c>
      <c r="I94" s="34">
        <f t="shared" si="76"/>
        <v>11</v>
      </c>
      <c r="J94" s="34">
        <f t="shared" si="76"/>
        <v>52.1</v>
      </c>
      <c r="K94" s="34">
        <f t="shared" si="76"/>
        <v>52.3</v>
      </c>
      <c r="L94" s="38">
        <f t="shared" si="76"/>
        <v>52.05</v>
      </c>
    </row>
    <row r="95" spans="1:12" ht="18" customHeight="1">
      <c r="A95" s="47" t="s">
        <v>1046</v>
      </c>
      <c r="B95" s="43"/>
      <c r="C95" s="45"/>
      <c r="D95" s="58" t="s">
        <v>144</v>
      </c>
      <c r="E95" s="34">
        <f t="shared" si="61"/>
        <v>18002</v>
      </c>
      <c r="F95" s="34">
        <f>F96+F98+F99+F101</f>
        <v>4824</v>
      </c>
      <c r="G95" s="34">
        <f aca="true" t="shared" si="77" ref="G95:L95">G96+G98+G99+G101</f>
        <v>4601</v>
      </c>
      <c r="H95" s="34">
        <f t="shared" si="77"/>
        <v>3900</v>
      </c>
      <c r="I95" s="34">
        <f t="shared" si="77"/>
        <v>4677</v>
      </c>
      <c r="J95" s="34">
        <f t="shared" si="77"/>
        <v>18758.084000000003</v>
      </c>
      <c r="K95" s="34">
        <f t="shared" si="77"/>
        <v>18830.091999999997</v>
      </c>
      <c r="L95" s="38">
        <f t="shared" si="77"/>
        <v>18740.082000000002</v>
      </c>
    </row>
    <row r="96" spans="1:12" ht="15.75">
      <c r="A96" s="47"/>
      <c r="B96" s="85" t="s">
        <v>766</v>
      </c>
      <c r="C96" s="85"/>
      <c r="D96" s="58" t="s">
        <v>145</v>
      </c>
      <c r="E96" s="34">
        <f t="shared" si="61"/>
        <v>18000</v>
      </c>
      <c r="F96" s="34">
        <f>F97</f>
        <v>4823</v>
      </c>
      <c r="G96" s="34">
        <f aca="true" t="shared" si="78" ref="G96:L96">G97</f>
        <v>4600</v>
      </c>
      <c r="H96" s="34">
        <f t="shared" si="78"/>
        <v>3900</v>
      </c>
      <c r="I96" s="34">
        <f t="shared" si="78"/>
        <v>4677</v>
      </c>
      <c r="J96" s="34">
        <f t="shared" si="78"/>
        <v>18756</v>
      </c>
      <c r="K96" s="34">
        <f t="shared" si="78"/>
        <v>18828</v>
      </c>
      <c r="L96" s="38">
        <f t="shared" si="78"/>
        <v>18738</v>
      </c>
    </row>
    <row r="97" spans="1:12" ht="15.75">
      <c r="A97" s="47"/>
      <c r="B97" s="45"/>
      <c r="C97" s="150" t="s">
        <v>764</v>
      </c>
      <c r="D97" s="58" t="s">
        <v>765</v>
      </c>
      <c r="E97" s="34">
        <f t="shared" si="61"/>
        <v>18000</v>
      </c>
      <c r="F97" s="34">
        <f>F454</f>
        <v>4823</v>
      </c>
      <c r="G97" s="34">
        <f aca="true" t="shared" si="79" ref="G97:L98">G454</f>
        <v>4600</v>
      </c>
      <c r="H97" s="34">
        <f t="shared" si="79"/>
        <v>3900</v>
      </c>
      <c r="I97" s="34">
        <f t="shared" si="79"/>
        <v>4677</v>
      </c>
      <c r="J97" s="34">
        <f t="shared" si="79"/>
        <v>18756</v>
      </c>
      <c r="K97" s="34">
        <f t="shared" si="79"/>
        <v>18828</v>
      </c>
      <c r="L97" s="38">
        <f t="shared" si="79"/>
        <v>18738</v>
      </c>
    </row>
    <row r="98" spans="1:12" ht="15.75">
      <c r="A98" s="47"/>
      <c r="B98" s="87" t="s">
        <v>608</v>
      </c>
      <c r="C98" s="87"/>
      <c r="D98" s="58" t="s">
        <v>26</v>
      </c>
      <c r="E98" s="34">
        <f t="shared" si="61"/>
        <v>1</v>
      </c>
      <c r="F98" s="34">
        <f>F455</f>
        <v>0</v>
      </c>
      <c r="G98" s="34">
        <f t="shared" si="79"/>
        <v>1</v>
      </c>
      <c r="H98" s="34">
        <f t="shared" si="79"/>
        <v>0</v>
      </c>
      <c r="I98" s="34">
        <f t="shared" si="79"/>
        <v>0</v>
      </c>
      <c r="J98" s="34">
        <f t="shared" si="79"/>
        <v>1.042</v>
      </c>
      <c r="K98" s="34">
        <f t="shared" si="79"/>
        <v>1.046</v>
      </c>
      <c r="L98" s="38">
        <f t="shared" si="79"/>
        <v>1.041</v>
      </c>
    </row>
    <row r="99" spans="1:12" ht="36" customHeight="1">
      <c r="A99" s="47"/>
      <c r="B99" s="87" t="s">
        <v>1167</v>
      </c>
      <c r="C99" s="87"/>
      <c r="D99" s="58" t="s">
        <v>640</v>
      </c>
      <c r="E99" s="34">
        <f t="shared" si="61"/>
        <v>0</v>
      </c>
      <c r="F99" s="34">
        <f>F100</f>
        <v>0</v>
      </c>
      <c r="G99" s="34">
        <f aca="true" t="shared" si="80" ref="G99:L99">G100</f>
        <v>0</v>
      </c>
      <c r="H99" s="34">
        <f t="shared" si="80"/>
        <v>0</v>
      </c>
      <c r="I99" s="34">
        <f t="shared" si="80"/>
        <v>0</v>
      </c>
      <c r="J99" s="34">
        <f t="shared" si="80"/>
        <v>0</v>
      </c>
      <c r="K99" s="34">
        <f t="shared" si="80"/>
        <v>0</v>
      </c>
      <c r="L99" s="38">
        <f t="shared" si="80"/>
        <v>0</v>
      </c>
    </row>
    <row r="100" spans="1:12" ht="33" customHeight="1">
      <c r="A100" s="47"/>
      <c r="B100" s="45"/>
      <c r="C100" s="150" t="s">
        <v>449</v>
      </c>
      <c r="D100" s="58" t="s">
        <v>1166</v>
      </c>
      <c r="E100" s="34">
        <f t="shared" si="61"/>
        <v>0</v>
      </c>
      <c r="F100" s="34">
        <f>F457</f>
        <v>0</v>
      </c>
      <c r="G100" s="34">
        <f aca="true" t="shared" si="81" ref="G100:L101">G457</f>
        <v>0</v>
      </c>
      <c r="H100" s="34">
        <f t="shared" si="81"/>
        <v>0</v>
      </c>
      <c r="I100" s="34">
        <f t="shared" si="81"/>
        <v>0</v>
      </c>
      <c r="J100" s="34">
        <f t="shared" si="81"/>
        <v>0</v>
      </c>
      <c r="K100" s="34">
        <f t="shared" si="81"/>
        <v>0</v>
      </c>
      <c r="L100" s="38">
        <f t="shared" si="81"/>
        <v>0</v>
      </c>
    </row>
    <row r="101" spans="1:12" ht="18" customHeight="1">
      <c r="A101" s="47"/>
      <c r="B101" s="45" t="s">
        <v>699</v>
      </c>
      <c r="C101" s="43"/>
      <c r="D101" s="58" t="s">
        <v>728</v>
      </c>
      <c r="E101" s="34">
        <f t="shared" si="61"/>
        <v>1</v>
      </c>
      <c r="F101" s="34">
        <f>F458</f>
        <v>1</v>
      </c>
      <c r="G101" s="34">
        <f t="shared" si="81"/>
        <v>0</v>
      </c>
      <c r="H101" s="34">
        <f t="shared" si="81"/>
        <v>0</v>
      </c>
      <c r="I101" s="34">
        <f t="shared" si="81"/>
        <v>0</v>
      </c>
      <c r="J101" s="34">
        <f t="shared" si="81"/>
        <v>1.042</v>
      </c>
      <c r="K101" s="34">
        <f t="shared" si="81"/>
        <v>1.046</v>
      </c>
      <c r="L101" s="38">
        <f t="shared" si="81"/>
        <v>1.041</v>
      </c>
    </row>
    <row r="102" spans="1:12" ht="41.25" customHeight="1">
      <c r="A102" s="160" t="s">
        <v>1493</v>
      </c>
      <c r="B102" s="161"/>
      <c r="C102" s="161"/>
      <c r="D102" s="58" t="s">
        <v>146</v>
      </c>
      <c r="E102" s="34">
        <f t="shared" si="61"/>
        <v>8017</v>
      </c>
      <c r="F102" s="34">
        <f>F103+F105+F106+F107+F108+F109+F110+F111+F112+F113+F114</f>
        <v>410</v>
      </c>
      <c r="G102" s="34">
        <f aca="true" t="shared" si="82" ref="G102:L102">G103+G105+G106+G107+G108+G109+G110+G111+G112+G113+G114</f>
        <v>680</v>
      </c>
      <c r="H102" s="34">
        <f t="shared" si="82"/>
        <v>5405</v>
      </c>
      <c r="I102" s="34">
        <f t="shared" si="82"/>
        <v>1522</v>
      </c>
      <c r="J102" s="34">
        <f t="shared" si="82"/>
        <v>8353.714</v>
      </c>
      <c r="K102" s="34">
        <f t="shared" si="82"/>
        <v>8385.782</v>
      </c>
      <c r="L102" s="38">
        <f t="shared" si="82"/>
        <v>8345.697</v>
      </c>
    </row>
    <row r="103" spans="1:12" ht="18" customHeight="1">
      <c r="A103" s="47"/>
      <c r="B103" s="43" t="s">
        <v>1231</v>
      </c>
      <c r="C103" s="45"/>
      <c r="D103" s="58" t="s">
        <v>370</v>
      </c>
      <c r="E103" s="34">
        <f t="shared" si="61"/>
        <v>50</v>
      </c>
      <c r="F103" s="34">
        <f>F104</f>
        <v>22</v>
      </c>
      <c r="G103" s="34">
        <f aca="true" t="shared" si="83" ref="G103:L103">G104</f>
        <v>10</v>
      </c>
      <c r="H103" s="34">
        <f t="shared" si="83"/>
        <v>10</v>
      </c>
      <c r="I103" s="34">
        <f t="shared" si="83"/>
        <v>8</v>
      </c>
      <c r="J103" s="34">
        <f t="shared" si="83"/>
        <v>52.1</v>
      </c>
      <c r="K103" s="34">
        <f t="shared" si="83"/>
        <v>52.3</v>
      </c>
      <c r="L103" s="38">
        <f t="shared" si="83"/>
        <v>52.05</v>
      </c>
    </row>
    <row r="104" spans="1:12" ht="18" customHeight="1">
      <c r="A104" s="47"/>
      <c r="B104" s="43"/>
      <c r="C104" s="45" t="s">
        <v>369</v>
      </c>
      <c r="D104" s="58" t="s">
        <v>1230</v>
      </c>
      <c r="E104" s="34">
        <f t="shared" si="61"/>
        <v>50</v>
      </c>
      <c r="F104" s="34">
        <f>F461</f>
        <v>22</v>
      </c>
      <c r="G104" s="34">
        <f aca="true" t="shared" si="84" ref="G104:L104">G461</f>
        <v>10</v>
      </c>
      <c r="H104" s="34">
        <f t="shared" si="84"/>
        <v>10</v>
      </c>
      <c r="I104" s="34">
        <f t="shared" si="84"/>
        <v>8</v>
      </c>
      <c r="J104" s="34">
        <f t="shared" si="84"/>
        <v>52.1</v>
      </c>
      <c r="K104" s="34">
        <f t="shared" si="84"/>
        <v>52.3</v>
      </c>
      <c r="L104" s="38">
        <f t="shared" si="84"/>
        <v>52.05</v>
      </c>
    </row>
    <row r="105" spans="1:12" ht="18" customHeight="1">
      <c r="A105" s="47"/>
      <c r="B105" s="45" t="s">
        <v>700</v>
      </c>
      <c r="C105" s="43"/>
      <c r="D105" s="58" t="s">
        <v>23</v>
      </c>
      <c r="E105" s="34">
        <f t="shared" si="61"/>
        <v>0</v>
      </c>
      <c r="F105" s="34">
        <f aca="true" t="shared" si="85" ref="F105:L105">F462</f>
        <v>0</v>
      </c>
      <c r="G105" s="34">
        <f t="shared" si="85"/>
        <v>0</v>
      </c>
      <c r="H105" s="34">
        <f t="shared" si="85"/>
        <v>0</v>
      </c>
      <c r="I105" s="34">
        <f t="shared" si="85"/>
        <v>0</v>
      </c>
      <c r="J105" s="34">
        <f t="shared" si="85"/>
        <v>0</v>
      </c>
      <c r="K105" s="34">
        <f t="shared" si="85"/>
        <v>0</v>
      </c>
      <c r="L105" s="38">
        <f t="shared" si="85"/>
        <v>0</v>
      </c>
    </row>
    <row r="106" spans="1:12" ht="18" customHeight="1">
      <c r="A106" s="162"/>
      <c r="B106" s="163" t="s">
        <v>1044</v>
      </c>
      <c r="C106" s="163"/>
      <c r="D106" s="66" t="s">
        <v>326</v>
      </c>
      <c r="E106" s="34">
        <f t="shared" si="61"/>
        <v>2</v>
      </c>
      <c r="F106" s="34">
        <f aca="true" t="shared" si="86" ref="F106:L106">F463</f>
        <v>2</v>
      </c>
      <c r="G106" s="34">
        <f t="shared" si="86"/>
        <v>0</v>
      </c>
      <c r="H106" s="34">
        <f t="shared" si="86"/>
        <v>0</v>
      </c>
      <c r="I106" s="34">
        <f t="shared" si="86"/>
        <v>0</v>
      </c>
      <c r="J106" s="34">
        <f t="shared" si="86"/>
        <v>2.084</v>
      </c>
      <c r="K106" s="34">
        <f t="shared" si="86"/>
        <v>2.092</v>
      </c>
      <c r="L106" s="38">
        <f t="shared" si="86"/>
        <v>2.082</v>
      </c>
    </row>
    <row r="107" spans="1:12" ht="18" customHeight="1">
      <c r="A107" s="162"/>
      <c r="B107" s="163" t="s">
        <v>435</v>
      </c>
      <c r="C107" s="163"/>
      <c r="D107" s="66" t="s">
        <v>327</v>
      </c>
      <c r="E107" s="34">
        <f t="shared" si="61"/>
        <v>0</v>
      </c>
      <c r="F107" s="34">
        <f>F526</f>
        <v>0</v>
      </c>
      <c r="G107" s="34">
        <f aca="true" t="shared" si="87" ref="G107:L107">G526</f>
        <v>0</v>
      </c>
      <c r="H107" s="34">
        <f t="shared" si="87"/>
        <v>0</v>
      </c>
      <c r="I107" s="34">
        <f t="shared" si="87"/>
        <v>0</v>
      </c>
      <c r="J107" s="34">
        <f t="shared" si="87"/>
        <v>0</v>
      </c>
      <c r="K107" s="34">
        <f t="shared" si="87"/>
        <v>0</v>
      </c>
      <c r="L107" s="38">
        <f t="shared" si="87"/>
        <v>0</v>
      </c>
    </row>
    <row r="108" spans="1:12" ht="18" customHeight="1">
      <c r="A108" s="47"/>
      <c r="B108" s="163" t="s">
        <v>952</v>
      </c>
      <c r="C108" s="163"/>
      <c r="D108" s="61" t="s">
        <v>186</v>
      </c>
      <c r="E108" s="34">
        <f t="shared" si="61"/>
        <v>0</v>
      </c>
      <c r="F108" s="34">
        <f>F464</f>
        <v>0</v>
      </c>
      <c r="G108" s="34">
        <f aca="true" t="shared" si="88" ref="G108:L108">G464</f>
        <v>0</v>
      </c>
      <c r="H108" s="34">
        <f t="shared" si="88"/>
        <v>0</v>
      </c>
      <c r="I108" s="34">
        <f t="shared" si="88"/>
        <v>0</v>
      </c>
      <c r="J108" s="34">
        <f t="shared" si="88"/>
        <v>0</v>
      </c>
      <c r="K108" s="34">
        <f t="shared" si="88"/>
        <v>0</v>
      </c>
      <c r="L108" s="38">
        <f t="shared" si="88"/>
        <v>0</v>
      </c>
    </row>
    <row r="109" spans="1:12" ht="15.75">
      <c r="A109" s="47"/>
      <c r="B109" s="164" t="s">
        <v>63</v>
      </c>
      <c r="C109" s="164"/>
      <c r="D109" s="61" t="s">
        <v>64</v>
      </c>
      <c r="E109" s="34">
        <f t="shared" si="61"/>
        <v>350</v>
      </c>
      <c r="F109" s="34">
        <f>F465</f>
        <v>93</v>
      </c>
      <c r="G109" s="34">
        <f aca="true" t="shared" si="89" ref="G109:L109">G465</f>
        <v>70</v>
      </c>
      <c r="H109" s="34">
        <f t="shared" si="89"/>
        <v>80</v>
      </c>
      <c r="I109" s="34">
        <f t="shared" si="89"/>
        <v>107</v>
      </c>
      <c r="J109" s="34">
        <f t="shared" si="89"/>
        <v>364.7</v>
      </c>
      <c r="K109" s="34">
        <f t="shared" si="89"/>
        <v>366.1</v>
      </c>
      <c r="L109" s="38">
        <f t="shared" si="89"/>
        <v>364.35</v>
      </c>
    </row>
    <row r="110" spans="1:12" ht="18" customHeight="1">
      <c r="A110" s="47"/>
      <c r="B110" s="164" t="s">
        <v>528</v>
      </c>
      <c r="C110" s="164"/>
      <c r="D110" s="61" t="s">
        <v>529</v>
      </c>
      <c r="E110" s="34">
        <f t="shared" si="61"/>
        <v>0</v>
      </c>
      <c r="F110" s="34">
        <f>F527</f>
        <v>0</v>
      </c>
      <c r="G110" s="34">
        <f aca="true" t="shared" si="90" ref="G110:L110">G527</f>
        <v>0</v>
      </c>
      <c r="H110" s="34">
        <f t="shared" si="90"/>
        <v>0</v>
      </c>
      <c r="I110" s="34">
        <f t="shared" si="90"/>
        <v>0</v>
      </c>
      <c r="J110" s="34">
        <f t="shared" si="90"/>
        <v>0</v>
      </c>
      <c r="K110" s="34">
        <f t="shared" si="90"/>
        <v>0</v>
      </c>
      <c r="L110" s="38">
        <f t="shared" si="90"/>
        <v>0</v>
      </c>
    </row>
    <row r="111" spans="1:12" ht="18" customHeight="1">
      <c r="A111" s="47"/>
      <c r="B111" s="164" t="s">
        <v>2</v>
      </c>
      <c r="C111" s="164"/>
      <c r="D111" s="61" t="s">
        <v>3</v>
      </c>
      <c r="E111" s="34">
        <f t="shared" si="61"/>
        <v>0</v>
      </c>
      <c r="F111" s="34">
        <f aca="true" t="shared" si="91" ref="F111:L111">F528</f>
        <v>0</v>
      </c>
      <c r="G111" s="34">
        <f t="shared" si="91"/>
        <v>0</v>
      </c>
      <c r="H111" s="34">
        <f t="shared" si="91"/>
        <v>0</v>
      </c>
      <c r="I111" s="34">
        <f t="shared" si="91"/>
        <v>0</v>
      </c>
      <c r="J111" s="34">
        <f t="shared" si="91"/>
        <v>0</v>
      </c>
      <c r="K111" s="34">
        <f t="shared" si="91"/>
        <v>0</v>
      </c>
      <c r="L111" s="38">
        <f t="shared" si="91"/>
        <v>0</v>
      </c>
    </row>
    <row r="112" spans="1:12" ht="18" customHeight="1">
      <c r="A112" s="47"/>
      <c r="B112" s="164" t="s">
        <v>881</v>
      </c>
      <c r="C112" s="164"/>
      <c r="D112" s="61" t="s">
        <v>880</v>
      </c>
      <c r="E112" s="34">
        <f t="shared" si="61"/>
        <v>0</v>
      </c>
      <c r="F112" s="34">
        <f>F529</f>
        <v>0</v>
      </c>
      <c r="G112" s="34">
        <f aca="true" t="shared" si="92" ref="G112:L112">G529</f>
        <v>0</v>
      </c>
      <c r="H112" s="34">
        <f t="shared" si="92"/>
        <v>0</v>
      </c>
      <c r="I112" s="34">
        <f t="shared" si="92"/>
        <v>0</v>
      </c>
      <c r="J112" s="34">
        <f t="shared" si="92"/>
        <v>0</v>
      </c>
      <c r="K112" s="34">
        <f t="shared" si="92"/>
        <v>0</v>
      </c>
      <c r="L112" s="38">
        <f t="shared" si="92"/>
        <v>0</v>
      </c>
    </row>
    <row r="113" spans="1:12" ht="15.75">
      <c r="A113" s="47"/>
      <c r="B113" s="165"/>
      <c r="C113" s="165" t="s">
        <v>1193</v>
      </c>
      <c r="D113" s="61" t="s">
        <v>1192</v>
      </c>
      <c r="E113" s="34">
        <f t="shared" si="61"/>
        <v>4615</v>
      </c>
      <c r="F113" s="34">
        <f>F530</f>
        <v>0</v>
      </c>
      <c r="G113" s="34">
        <f aca="true" t="shared" si="93" ref="G113:L113">G530</f>
        <v>0</v>
      </c>
      <c r="H113" s="34">
        <f t="shared" si="93"/>
        <v>4615</v>
      </c>
      <c r="I113" s="34">
        <f t="shared" si="93"/>
        <v>0</v>
      </c>
      <c r="J113" s="34">
        <f t="shared" si="93"/>
        <v>4808.83</v>
      </c>
      <c r="K113" s="34">
        <f t="shared" si="93"/>
        <v>4827.29</v>
      </c>
      <c r="L113" s="34">
        <f t="shared" si="93"/>
        <v>4804.215</v>
      </c>
    </row>
    <row r="114" spans="1:12" ht="18" customHeight="1">
      <c r="A114" s="47"/>
      <c r="B114" s="45" t="s">
        <v>646</v>
      </c>
      <c r="C114" s="43"/>
      <c r="D114" s="58" t="s">
        <v>147</v>
      </c>
      <c r="E114" s="34">
        <f t="shared" si="61"/>
        <v>3000</v>
      </c>
      <c r="F114" s="34">
        <f>F466</f>
        <v>293</v>
      </c>
      <c r="G114" s="34">
        <f aca="true" t="shared" si="94" ref="G114:L114">G466</f>
        <v>600</v>
      </c>
      <c r="H114" s="34">
        <f t="shared" si="94"/>
        <v>700</v>
      </c>
      <c r="I114" s="34">
        <f t="shared" si="94"/>
        <v>1407</v>
      </c>
      <c r="J114" s="34">
        <f t="shared" si="94"/>
        <v>3126</v>
      </c>
      <c r="K114" s="34">
        <f t="shared" si="94"/>
        <v>3138</v>
      </c>
      <c r="L114" s="38">
        <f t="shared" si="94"/>
        <v>3123</v>
      </c>
    </row>
    <row r="115" spans="1:12" ht="15.75">
      <c r="A115" s="158" t="s">
        <v>340</v>
      </c>
      <c r="B115" s="159"/>
      <c r="C115" s="159"/>
      <c r="D115" s="58" t="s">
        <v>968</v>
      </c>
      <c r="E115" s="34">
        <f t="shared" si="61"/>
        <v>171.73000000001048</v>
      </c>
      <c r="F115" s="34">
        <f>SUM(F116:F120)</f>
        <v>98</v>
      </c>
      <c r="G115" s="34">
        <f aca="true" t="shared" si="95" ref="G115:L115">SUM(G116:G120)</f>
        <v>73.73000000001048</v>
      </c>
      <c r="H115" s="34">
        <f t="shared" si="95"/>
        <v>0</v>
      </c>
      <c r="I115" s="34">
        <f t="shared" si="95"/>
        <v>0</v>
      </c>
      <c r="J115" s="34">
        <f t="shared" si="95"/>
        <v>0</v>
      </c>
      <c r="K115" s="34">
        <f t="shared" si="95"/>
        <v>0</v>
      </c>
      <c r="L115" s="38">
        <f t="shared" si="95"/>
        <v>0</v>
      </c>
    </row>
    <row r="116" spans="1:12" ht="18" customHeight="1">
      <c r="A116" s="47"/>
      <c r="B116" s="45" t="s">
        <v>1131</v>
      </c>
      <c r="C116" s="43"/>
      <c r="D116" s="58" t="s">
        <v>969</v>
      </c>
      <c r="E116" s="34">
        <f t="shared" si="61"/>
        <v>171.73000000000002</v>
      </c>
      <c r="F116" s="34">
        <f>F468</f>
        <v>98</v>
      </c>
      <c r="G116" s="34">
        <f aca="true" t="shared" si="96" ref="G116:L117">G468</f>
        <v>73.73</v>
      </c>
      <c r="H116" s="34">
        <f t="shared" si="96"/>
        <v>0</v>
      </c>
      <c r="I116" s="34">
        <f t="shared" si="96"/>
        <v>0</v>
      </c>
      <c r="J116" s="34">
        <f t="shared" si="96"/>
        <v>0</v>
      </c>
      <c r="K116" s="34">
        <f t="shared" si="96"/>
        <v>0</v>
      </c>
      <c r="L116" s="38">
        <f t="shared" si="96"/>
        <v>0</v>
      </c>
    </row>
    <row r="117" spans="1:12" ht="15.75">
      <c r="A117" s="166" t="s">
        <v>622</v>
      </c>
      <c r="B117" s="167"/>
      <c r="C117" s="167"/>
      <c r="D117" s="58" t="s">
        <v>546</v>
      </c>
      <c r="E117" s="34">
        <f t="shared" si="61"/>
        <v>-259050.17</v>
      </c>
      <c r="F117" s="34">
        <f>F469</f>
        <v>-88570</v>
      </c>
      <c r="G117" s="34">
        <f t="shared" si="96"/>
        <v>-169554.66</v>
      </c>
      <c r="H117" s="34">
        <f t="shared" si="96"/>
        <v>-925.51</v>
      </c>
      <c r="I117" s="34">
        <f t="shared" si="96"/>
        <v>0</v>
      </c>
      <c r="J117" s="34">
        <f t="shared" si="96"/>
        <v>0</v>
      </c>
      <c r="K117" s="34">
        <f t="shared" si="96"/>
        <v>0</v>
      </c>
      <c r="L117" s="38">
        <f t="shared" si="96"/>
        <v>0</v>
      </c>
    </row>
    <row r="118" spans="1:12" ht="18" customHeight="1">
      <c r="A118" s="168" t="s">
        <v>13</v>
      </c>
      <c r="B118" s="77"/>
      <c r="C118" s="45"/>
      <c r="D118" s="58" t="s">
        <v>547</v>
      </c>
      <c r="E118" s="34">
        <f t="shared" si="61"/>
        <v>259050.17</v>
      </c>
      <c r="F118" s="34">
        <f>F532</f>
        <v>88570</v>
      </c>
      <c r="G118" s="34">
        <f aca="true" t="shared" si="97" ref="G118:L119">G532</f>
        <v>169554.66</v>
      </c>
      <c r="H118" s="34">
        <f t="shared" si="97"/>
        <v>925.51</v>
      </c>
      <c r="I118" s="34">
        <f t="shared" si="97"/>
        <v>0</v>
      </c>
      <c r="J118" s="34">
        <f t="shared" si="97"/>
        <v>0</v>
      </c>
      <c r="K118" s="34">
        <f t="shared" si="97"/>
        <v>0</v>
      </c>
      <c r="L118" s="38">
        <f t="shared" si="97"/>
        <v>0</v>
      </c>
    </row>
    <row r="119" spans="1:12" ht="18" customHeight="1">
      <c r="A119" s="168"/>
      <c r="B119" s="87" t="s">
        <v>110</v>
      </c>
      <c r="C119" s="87"/>
      <c r="D119" s="58" t="s">
        <v>111</v>
      </c>
      <c r="E119" s="34">
        <f t="shared" si="61"/>
        <v>0</v>
      </c>
      <c r="F119" s="34">
        <f>F533</f>
        <v>0</v>
      </c>
      <c r="G119" s="34">
        <f t="shared" si="97"/>
        <v>0</v>
      </c>
      <c r="H119" s="34">
        <f t="shared" si="97"/>
        <v>0</v>
      </c>
      <c r="I119" s="34">
        <f t="shared" si="97"/>
        <v>0</v>
      </c>
      <c r="J119" s="34">
        <f t="shared" si="97"/>
        <v>0</v>
      </c>
      <c r="K119" s="34">
        <f t="shared" si="97"/>
        <v>0</v>
      </c>
      <c r="L119" s="38">
        <f t="shared" si="97"/>
        <v>0</v>
      </c>
    </row>
    <row r="120" spans="1:12" ht="18" customHeight="1">
      <c r="A120" s="47"/>
      <c r="B120" s="45" t="s">
        <v>46</v>
      </c>
      <c r="C120" s="43"/>
      <c r="D120" s="58" t="s">
        <v>970</v>
      </c>
      <c r="E120" s="34">
        <f t="shared" si="61"/>
        <v>0</v>
      </c>
      <c r="F120" s="34">
        <f>F470</f>
        <v>0</v>
      </c>
      <c r="G120" s="34">
        <f aca="true" t="shared" si="98" ref="G120:L120">G470</f>
        <v>0</v>
      </c>
      <c r="H120" s="34">
        <f t="shared" si="98"/>
        <v>0</v>
      </c>
      <c r="I120" s="34">
        <f t="shared" si="98"/>
        <v>0</v>
      </c>
      <c r="J120" s="34">
        <f t="shared" si="98"/>
        <v>0</v>
      </c>
      <c r="K120" s="34">
        <f t="shared" si="98"/>
        <v>0</v>
      </c>
      <c r="L120" s="38">
        <f t="shared" si="98"/>
        <v>0</v>
      </c>
    </row>
    <row r="121" spans="1:12" ht="18" customHeight="1">
      <c r="A121" s="47" t="s">
        <v>729</v>
      </c>
      <c r="B121" s="153"/>
      <c r="C121" s="169"/>
      <c r="D121" s="67" t="s">
        <v>609</v>
      </c>
      <c r="E121" s="37">
        <f t="shared" si="61"/>
        <v>10</v>
      </c>
      <c r="F121" s="37">
        <f>F122</f>
        <v>5</v>
      </c>
      <c r="G121" s="37">
        <f aca="true" t="shared" si="99" ref="G121:L121">G122</f>
        <v>1</v>
      </c>
      <c r="H121" s="37">
        <f t="shared" si="99"/>
        <v>2</v>
      </c>
      <c r="I121" s="37">
        <f t="shared" si="99"/>
        <v>2</v>
      </c>
      <c r="J121" s="37">
        <f t="shared" si="99"/>
        <v>10.42</v>
      </c>
      <c r="K121" s="37">
        <f t="shared" si="99"/>
        <v>10.46</v>
      </c>
      <c r="L121" s="39">
        <f t="shared" si="99"/>
        <v>10.41</v>
      </c>
    </row>
    <row r="122" spans="1:12" ht="15.75">
      <c r="A122" s="170" t="s">
        <v>713</v>
      </c>
      <c r="B122" s="171"/>
      <c r="C122" s="171"/>
      <c r="D122" s="58" t="s">
        <v>895</v>
      </c>
      <c r="E122" s="34">
        <f t="shared" si="61"/>
        <v>10</v>
      </c>
      <c r="F122" s="34">
        <f>SUM(F123:F127)</f>
        <v>5</v>
      </c>
      <c r="G122" s="34">
        <f aca="true" t="shared" si="100" ref="G122:L122">SUM(G123:G127)</f>
        <v>1</v>
      </c>
      <c r="H122" s="34">
        <f t="shared" si="100"/>
        <v>2</v>
      </c>
      <c r="I122" s="34">
        <f t="shared" si="100"/>
        <v>2</v>
      </c>
      <c r="J122" s="34">
        <f t="shared" si="100"/>
        <v>10.42</v>
      </c>
      <c r="K122" s="34">
        <f t="shared" si="100"/>
        <v>10.46</v>
      </c>
      <c r="L122" s="38">
        <f t="shared" si="100"/>
        <v>10.41</v>
      </c>
    </row>
    <row r="123" spans="1:12" ht="18" customHeight="1">
      <c r="A123" s="47"/>
      <c r="B123" s="45" t="s">
        <v>612</v>
      </c>
      <c r="C123" s="43"/>
      <c r="D123" s="58" t="s">
        <v>374</v>
      </c>
      <c r="E123" s="34">
        <f t="shared" si="61"/>
        <v>10</v>
      </c>
      <c r="F123" s="34">
        <f>F536</f>
        <v>5</v>
      </c>
      <c r="G123" s="34">
        <f aca="true" t="shared" si="101" ref="G123:L123">G536</f>
        <v>1</v>
      </c>
      <c r="H123" s="34">
        <f t="shared" si="101"/>
        <v>2</v>
      </c>
      <c r="I123" s="34">
        <f t="shared" si="101"/>
        <v>2</v>
      </c>
      <c r="J123" s="34">
        <f t="shared" si="101"/>
        <v>10.42</v>
      </c>
      <c r="K123" s="34">
        <f t="shared" si="101"/>
        <v>10.46</v>
      </c>
      <c r="L123" s="38">
        <f t="shared" si="101"/>
        <v>10.41</v>
      </c>
    </row>
    <row r="124" spans="1:12" ht="18" customHeight="1">
      <c r="A124" s="47"/>
      <c r="B124" s="45" t="s">
        <v>768</v>
      </c>
      <c r="C124" s="43"/>
      <c r="D124" s="58" t="s">
        <v>774</v>
      </c>
      <c r="E124" s="34">
        <f t="shared" si="61"/>
        <v>0</v>
      </c>
      <c r="F124" s="34">
        <f aca="true" t="shared" si="102" ref="F124:L124">F537</f>
        <v>0</v>
      </c>
      <c r="G124" s="34">
        <f t="shared" si="102"/>
        <v>0</v>
      </c>
      <c r="H124" s="34">
        <f t="shared" si="102"/>
        <v>0</v>
      </c>
      <c r="I124" s="34">
        <f t="shared" si="102"/>
        <v>0</v>
      </c>
      <c r="J124" s="34">
        <f t="shared" si="102"/>
        <v>0</v>
      </c>
      <c r="K124" s="34">
        <f t="shared" si="102"/>
        <v>0</v>
      </c>
      <c r="L124" s="38">
        <f t="shared" si="102"/>
        <v>0</v>
      </c>
    </row>
    <row r="125" spans="1:12" ht="18" customHeight="1">
      <c r="A125" s="47"/>
      <c r="B125" s="45" t="s">
        <v>5</v>
      </c>
      <c r="C125" s="43"/>
      <c r="D125" s="58" t="s">
        <v>896</v>
      </c>
      <c r="E125" s="34">
        <f t="shared" si="61"/>
        <v>0</v>
      </c>
      <c r="F125" s="34">
        <f aca="true" t="shared" si="103" ref="F125:L125">F538</f>
        <v>0</v>
      </c>
      <c r="G125" s="34">
        <f t="shared" si="103"/>
        <v>0</v>
      </c>
      <c r="H125" s="34">
        <f t="shared" si="103"/>
        <v>0</v>
      </c>
      <c r="I125" s="34">
        <f t="shared" si="103"/>
        <v>0</v>
      </c>
      <c r="J125" s="34">
        <f t="shared" si="103"/>
        <v>0</v>
      </c>
      <c r="K125" s="34">
        <f t="shared" si="103"/>
        <v>0</v>
      </c>
      <c r="L125" s="38">
        <f t="shared" si="103"/>
        <v>0</v>
      </c>
    </row>
    <row r="126" spans="1:12" ht="28.5" customHeight="1">
      <c r="A126" s="47"/>
      <c r="B126" s="87" t="s">
        <v>1133</v>
      </c>
      <c r="C126" s="87"/>
      <c r="D126" s="58" t="s">
        <v>375</v>
      </c>
      <c r="E126" s="34">
        <f t="shared" si="61"/>
        <v>0</v>
      </c>
      <c r="F126" s="34">
        <f aca="true" t="shared" si="104" ref="F126:L126">F539</f>
        <v>0</v>
      </c>
      <c r="G126" s="34">
        <f t="shared" si="104"/>
        <v>0</v>
      </c>
      <c r="H126" s="34">
        <f t="shared" si="104"/>
        <v>0</v>
      </c>
      <c r="I126" s="34">
        <f t="shared" si="104"/>
        <v>0</v>
      </c>
      <c r="J126" s="34">
        <f t="shared" si="104"/>
        <v>0</v>
      </c>
      <c r="K126" s="34">
        <f t="shared" si="104"/>
        <v>0</v>
      </c>
      <c r="L126" s="38">
        <f t="shared" si="104"/>
        <v>0</v>
      </c>
    </row>
    <row r="127" spans="1:12" ht="18" customHeight="1">
      <c r="A127" s="47"/>
      <c r="B127" s="45" t="s">
        <v>29</v>
      </c>
      <c r="C127" s="45"/>
      <c r="D127" s="58" t="s">
        <v>471</v>
      </c>
      <c r="E127" s="34">
        <f t="shared" si="61"/>
        <v>0</v>
      </c>
      <c r="F127" s="34">
        <f aca="true" t="shared" si="105" ref="F127:L127">F540</f>
        <v>0</v>
      </c>
      <c r="G127" s="34">
        <f t="shared" si="105"/>
        <v>0</v>
      </c>
      <c r="H127" s="34">
        <f t="shared" si="105"/>
        <v>0</v>
      </c>
      <c r="I127" s="34">
        <f t="shared" si="105"/>
        <v>0</v>
      </c>
      <c r="J127" s="34">
        <f t="shared" si="105"/>
        <v>0</v>
      </c>
      <c r="K127" s="34">
        <f t="shared" si="105"/>
        <v>0</v>
      </c>
      <c r="L127" s="38">
        <f t="shared" si="105"/>
        <v>0</v>
      </c>
    </row>
    <row r="128" spans="1:12" ht="18" customHeight="1">
      <c r="A128" s="47" t="s">
        <v>188</v>
      </c>
      <c r="B128" s="153"/>
      <c r="C128" s="169"/>
      <c r="D128" s="58" t="s">
        <v>472</v>
      </c>
      <c r="E128" s="34">
        <f t="shared" si="61"/>
        <v>15000</v>
      </c>
      <c r="F128" s="34">
        <f>F129+F139</f>
        <v>0</v>
      </c>
      <c r="G128" s="34">
        <f aca="true" t="shared" si="106" ref="G128:L128">G129+G139</f>
        <v>15000</v>
      </c>
      <c r="H128" s="34">
        <f t="shared" si="106"/>
        <v>0</v>
      </c>
      <c r="I128" s="34">
        <f t="shared" si="106"/>
        <v>0</v>
      </c>
      <c r="J128" s="34">
        <f t="shared" si="106"/>
        <v>0</v>
      </c>
      <c r="K128" s="34">
        <f t="shared" si="106"/>
        <v>0</v>
      </c>
      <c r="L128" s="38">
        <f t="shared" si="106"/>
        <v>0</v>
      </c>
    </row>
    <row r="129" spans="1:12" ht="35.25" customHeight="1">
      <c r="A129" s="160" t="s">
        <v>1226</v>
      </c>
      <c r="B129" s="161"/>
      <c r="C129" s="161"/>
      <c r="D129" s="58" t="s">
        <v>897</v>
      </c>
      <c r="E129" s="34">
        <f t="shared" si="61"/>
        <v>15000</v>
      </c>
      <c r="F129" s="34">
        <f>SUM(F130:F138)</f>
        <v>0</v>
      </c>
      <c r="G129" s="34">
        <f aca="true" t="shared" si="107" ref="G129:L129">SUM(G130:G138)</f>
        <v>15000</v>
      </c>
      <c r="H129" s="34">
        <f t="shared" si="107"/>
        <v>0</v>
      </c>
      <c r="I129" s="34">
        <f t="shared" si="107"/>
        <v>0</v>
      </c>
      <c r="J129" s="34">
        <f t="shared" si="107"/>
        <v>0</v>
      </c>
      <c r="K129" s="34">
        <f t="shared" si="107"/>
        <v>0</v>
      </c>
      <c r="L129" s="38">
        <f t="shared" si="107"/>
        <v>0</v>
      </c>
    </row>
    <row r="130" spans="1:12" ht="39" customHeight="1">
      <c r="A130" s="47"/>
      <c r="B130" s="87" t="s">
        <v>1004</v>
      </c>
      <c r="C130" s="87"/>
      <c r="D130" s="58" t="s">
        <v>148</v>
      </c>
      <c r="E130" s="34">
        <f t="shared" si="61"/>
        <v>0</v>
      </c>
      <c r="F130" s="34">
        <f>F473</f>
        <v>0</v>
      </c>
      <c r="G130" s="34">
        <f aca="true" t="shared" si="108" ref="G130:L130">G473</f>
        <v>0</v>
      </c>
      <c r="H130" s="34">
        <f t="shared" si="108"/>
        <v>0</v>
      </c>
      <c r="I130" s="34">
        <f t="shared" si="108"/>
        <v>0</v>
      </c>
      <c r="J130" s="34">
        <f t="shared" si="108"/>
        <v>0</v>
      </c>
      <c r="K130" s="34">
        <f t="shared" si="108"/>
        <v>0</v>
      </c>
      <c r="L130" s="38">
        <f t="shared" si="108"/>
        <v>0</v>
      </c>
    </row>
    <row r="131" spans="1:12" ht="18" customHeight="1">
      <c r="A131" s="47"/>
      <c r="B131" s="45" t="s">
        <v>686</v>
      </c>
      <c r="C131" s="43"/>
      <c r="D131" s="58" t="s">
        <v>149</v>
      </c>
      <c r="E131" s="34">
        <f t="shared" si="61"/>
        <v>0</v>
      </c>
      <c r="F131" s="34">
        <f aca="true" t="shared" si="109" ref="F131:L131">F474</f>
        <v>0</v>
      </c>
      <c r="G131" s="34">
        <f t="shared" si="109"/>
        <v>0</v>
      </c>
      <c r="H131" s="34">
        <f t="shared" si="109"/>
        <v>0</v>
      </c>
      <c r="I131" s="34">
        <f t="shared" si="109"/>
        <v>0</v>
      </c>
      <c r="J131" s="34">
        <f t="shared" si="109"/>
        <v>0</v>
      </c>
      <c r="K131" s="34">
        <f t="shared" si="109"/>
        <v>0</v>
      </c>
      <c r="L131" s="38">
        <f t="shared" si="109"/>
        <v>0</v>
      </c>
    </row>
    <row r="132" spans="1:12" ht="18" customHeight="1">
      <c r="A132" s="47"/>
      <c r="B132" s="45" t="s">
        <v>1460</v>
      </c>
      <c r="C132" s="43"/>
      <c r="D132" s="58" t="s">
        <v>40</v>
      </c>
      <c r="E132" s="34">
        <f t="shared" si="61"/>
        <v>0</v>
      </c>
      <c r="F132" s="34">
        <f aca="true" t="shared" si="110" ref="F132:L132">F475</f>
        <v>0</v>
      </c>
      <c r="G132" s="34">
        <f t="shared" si="110"/>
        <v>0</v>
      </c>
      <c r="H132" s="34">
        <f t="shared" si="110"/>
        <v>0</v>
      </c>
      <c r="I132" s="34">
        <f t="shared" si="110"/>
        <v>0</v>
      </c>
      <c r="J132" s="34">
        <f t="shared" si="110"/>
        <v>0</v>
      </c>
      <c r="K132" s="34">
        <f t="shared" si="110"/>
        <v>0</v>
      </c>
      <c r="L132" s="38">
        <f t="shared" si="110"/>
        <v>0</v>
      </c>
    </row>
    <row r="133" spans="1:12" ht="30" customHeight="1">
      <c r="A133" s="47"/>
      <c r="B133" s="87" t="s">
        <v>100</v>
      </c>
      <c r="C133" s="87"/>
      <c r="D133" s="58" t="s">
        <v>448</v>
      </c>
      <c r="E133" s="34">
        <f t="shared" si="61"/>
        <v>0</v>
      </c>
      <c r="F133" s="34">
        <f aca="true" t="shared" si="111" ref="F133:L133">F476</f>
        <v>0</v>
      </c>
      <c r="G133" s="34">
        <f t="shared" si="111"/>
        <v>0</v>
      </c>
      <c r="H133" s="34">
        <f t="shared" si="111"/>
        <v>0</v>
      </c>
      <c r="I133" s="34">
        <f t="shared" si="111"/>
        <v>0</v>
      </c>
      <c r="J133" s="34">
        <f t="shared" si="111"/>
        <v>0</v>
      </c>
      <c r="K133" s="34">
        <f t="shared" si="111"/>
        <v>0</v>
      </c>
      <c r="L133" s="38">
        <f t="shared" si="111"/>
        <v>0</v>
      </c>
    </row>
    <row r="134" spans="1:12" ht="31.5" customHeight="1">
      <c r="A134" s="47"/>
      <c r="B134" s="87" t="s">
        <v>101</v>
      </c>
      <c r="C134" s="87"/>
      <c r="D134" s="58" t="s">
        <v>102</v>
      </c>
      <c r="E134" s="34">
        <f t="shared" si="61"/>
        <v>0</v>
      </c>
      <c r="F134" s="34">
        <f>F543</f>
        <v>0</v>
      </c>
      <c r="G134" s="34">
        <f aca="true" t="shared" si="112" ref="G134:L134">G543</f>
        <v>0</v>
      </c>
      <c r="H134" s="34">
        <f t="shared" si="112"/>
        <v>0</v>
      </c>
      <c r="I134" s="34">
        <f t="shared" si="112"/>
        <v>0</v>
      </c>
      <c r="J134" s="34">
        <f t="shared" si="112"/>
        <v>0</v>
      </c>
      <c r="K134" s="34">
        <f t="shared" si="112"/>
        <v>0</v>
      </c>
      <c r="L134" s="38">
        <f t="shared" si="112"/>
        <v>0</v>
      </c>
    </row>
    <row r="135" spans="1:12" ht="15.75">
      <c r="A135" s="47"/>
      <c r="B135" s="87" t="s">
        <v>15</v>
      </c>
      <c r="C135" s="87"/>
      <c r="D135" s="58" t="s">
        <v>103</v>
      </c>
      <c r="E135" s="34">
        <f t="shared" si="61"/>
        <v>0</v>
      </c>
      <c r="F135" s="34">
        <f aca="true" t="shared" si="113" ref="F135:L135">F544</f>
        <v>0</v>
      </c>
      <c r="G135" s="34">
        <f t="shared" si="113"/>
        <v>0</v>
      </c>
      <c r="H135" s="34">
        <f t="shared" si="113"/>
        <v>0</v>
      </c>
      <c r="I135" s="34">
        <f t="shared" si="113"/>
        <v>0</v>
      </c>
      <c r="J135" s="34">
        <f t="shared" si="113"/>
        <v>0</v>
      </c>
      <c r="K135" s="34">
        <f t="shared" si="113"/>
        <v>0</v>
      </c>
      <c r="L135" s="38">
        <f t="shared" si="113"/>
        <v>0</v>
      </c>
    </row>
    <row r="136" spans="1:12" ht="15.75">
      <c r="A136" s="47"/>
      <c r="B136" s="87" t="s">
        <v>496</v>
      </c>
      <c r="C136" s="87"/>
      <c r="D136" s="58" t="s">
        <v>4</v>
      </c>
      <c r="E136" s="34">
        <f t="shared" si="61"/>
        <v>0</v>
      </c>
      <c r="F136" s="34">
        <f aca="true" t="shared" si="114" ref="F136:L136">F545</f>
        <v>0</v>
      </c>
      <c r="G136" s="34">
        <f t="shared" si="114"/>
        <v>0</v>
      </c>
      <c r="H136" s="34">
        <f t="shared" si="114"/>
        <v>0</v>
      </c>
      <c r="I136" s="34">
        <f t="shared" si="114"/>
        <v>0</v>
      </c>
      <c r="J136" s="34">
        <f t="shared" si="114"/>
        <v>0</v>
      </c>
      <c r="K136" s="34">
        <f t="shared" si="114"/>
        <v>0</v>
      </c>
      <c r="L136" s="38">
        <f t="shared" si="114"/>
        <v>0</v>
      </c>
    </row>
    <row r="137" spans="1:12" ht="15.75">
      <c r="A137" s="47"/>
      <c r="B137" s="87" t="s">
        <v>1225</v>
      </c>
      <c r="C137" s="87"/>
      <c r="D137" s="58" t="s">
        <v>1224</v>
      </c>
      <c r="E137" s="34">
        <f t="shared" si="61"/>
        <v>0</v>
      </c>
      <c r="F137" s="34">
        <f>F477</f>
        <v>0</v>
      </c>
      <c r="G137" s="34">
        <f aca="true" t="shared" si="115" ref="G137:L138">G477</f>
        <v>0</v>
      </c>
      <c r="H137" s="34">
        <f t="shared" si="115"/>
        <v>0</v>
      </c>
      <c r="I137" s="34">
        <f t="shared" si="115"/>
        <v>0</v>
      </c>
      <c r="J137" s="34">
        <f t="shared" si="115"/>
        <v>0</v>
      </c>
      <c r="K137" s="34">
        <f t="shared" si="115"/>
        <v>0</v>
      </c>
      <c r="L137" s="38">
        <f t="shared" si="115"/>
        <v>0</v>
      </c>
    </row>
    <row r="138" spans="1:12" ht="18" customHeight="1">
      <c r="A138" s="47"/>
      <c r="B138" s="45" t="s">
        <v>39</v>
      </c>
      <c r="C138" s="43"/>
      <c r="D138" s="58" t="s">
        <v>783</v>
      </c>
      <c r="E138" s="34">
        <f t="shared" si="61"/>
        <v>15000</v>
      </c>
      <c r="F138" s="34">
        <f>F478</f>
        <v>0</v>
      </c>
      <c r="G138" s="34">
        <f t="shared" si="115"/>
        <v>15000</v>
      </c>
      <c r="H138" s="34">
        <f t="shared" si="115"/>
        <v>0</v>
      </c>
      <c r="I138" s="34">
        <f t="shared" si="115"/>
        <v>0</v>
      </c>
      <c r="J138" s="34">
        <f t="shared" si="115"/>
        <v>0</v>
      </c>
      <c r="K138" s="34">
        <f t="shared" si="115"/>
        <v>0</v>
      </c>
      <c r="L138" s="38">
        <f t="shared" si="115"/>
        <v>0</v>
      </c>
    </row>
    <row r="139" spans="1:12" ht="18" customHeight="1">
      <c r="A139" s="47" t="s">
        <v>1288</v>
      </c>
      <c r="B139" s="45"/>
      <c r="C139" s="43"/>
      <c r="D139" s="58">
        <v>41.02</v>
      </c>
      <c r="E139" s="34">
        <f t="shared" si="61"/>
        <v>0</v>
      </c>
      <c r="F139" s="34">
        <f>F140+F143</f>
        <v>0</v>
      </c>
      <c r="G139" s="34">
        <f aca="true" t="shared" si="116" ref="G139:L139">G140+G143</f>
        <v>0</v>
      </c>
      <c r="H139" s="34">
        <f t="shared" si="116"/>
        <v>0</v>
      </c>
      <c r="I139" s="34">
        <f t="shared" si="116"/>
        <v>0</v>
      </c>
      <c r="J139" s="34">
        <f t="shared" si="116"/>
        <v>0</v>
      </c>
      <c r="K139" s="34">
        <f t="shared" si="116"/>
        <v>0</v>
      </c>
      <c r="L139" s="38">
        <f t="shared" si="116"/>
        <v>0</v>
      </c>
    </row>
    <row r="140" spans="1:12" ht="49.5" customHeight="1">
      <c r="A140" s="47"/>
      <c r="B140" s="86" t="s">
        <v>136</v>
      </c>
      <c r="C140" s="86"/>
      <c r="D140" s="58" t="s">
        <v>122</v>
      </c>
      <c r="E140" s="34">
        <f t="shared" si="61"/>
        <v>0</v>
      </c>
      <c r="F140" s="34">
        <f>F141+F142</f>
        <v>0</v>
      </c>
      <c r="G140" s="34">
        <f aca="true" t="shared" si="117" ref="G140:L140">G141+G142</f>
        <v>0</v>
      </c>
      <c r="H140" s="34">
        <f t="shared" si="117"/>
        <v>0</v>
      </c>
      <c r="I140" s="34">
        <f t="shared" si="117"/>
        <v>0</v>
      </c>
      <c r="J140" s="34">
        <f t="shared" si="117"/>
        <v>0</v>
      </c>
      <c r="K140" s="34">
        <f t="shared" si="117"/>
        <v>0</v>
      </c>
      <c r="L140" s="38">
        <f t="shared" si="117"/>
        <v>0</v>
      </c>
    </row>
    <row r="141" spans="1:12" ht="51" customHeight="1">
      <c r="A141" s="47"/>
      <c r="B141" s="79"/>
      <c r="C141" s="172" t="s">
        <v>912</v>
      </c>
      <c r="D141" s="68" t="s">
        <v>913</v>
      </c>
      <c r="E141" s="51">
        <f t="shared" si="61"/>
        <v>0</v>
      </c>
      <c r="F141" s="51">
        <f>F481</f>
        <v>0</v>
      </c>
      <c r="G141" s="51">
        <f aca="true" t="shared" si="118" ref="G141:L141">G481</f>
        <v>0</v>
      </c>
      <c r="H141" s="51">
        <f t="shared" si="118"/>
        <v>0</v>
      </c>
      <c r="I141" s="51">
        <f t="shared" si="118"/>
        <v>0</v>
      </c>
      <c r="J141" s="51">
        <f t="shared" si="118"/>
        <v>0</v>
      </c>
      <c r="K141" s="51">
        <f t="shared" si="118"/>
        <v>0</v>
      </c>
      <c r="L141" s="173">
        <f t="shared" si="118"/>
        <v>0</v>
      </c>
    </row>
    <row r="142" spans="1:12" ht="46.5" customHeight="1">
      <c r="A142" s="47"/>
      <c r="B142" s="79"/>
      <c r="C142" s="174" t="s">
        <v>914</v>
      </c>
      <c r="D142" s="68" t="s">
        <v>915</v>
      </c>
      <c r="E142" s="51">
        <f t="shared" si="61"/>
        <v>0</v>
      </c>
      <c r="F142" s="51">
        <f>F548</f>
        <v>0</v>
      </c>
      <c r="G142" s="51">
        <f aca="true" t="shared" si="119" ref="G142:L142">G548</f>
        <v>0</v>
      </c>
      <c r="H142" s="51">
        <f t="shared" si="119"/>
        <v>0</v>
      </c>
      <c r="I142" s="51">
        <f t="shared" si="119"/>
        <v>0</v>
      </c>
      <c r="J142" s="51">
        <f t="shared" si="119"/>
        <v>0</v>
      </c>
      <c r="K142" s="51">
        <f t="shared" si="119"/>
        <v>0</v>
      </c>
      <c r="L142" s="173">
        <f t="shared" si="119"/>
        <v>0</v>
      </c>
    </row>
    <row r="143" spans="1:12" ht="15.75">
      <c r="A143" s="47"/>
      <c r="B143" s="79"/>
      <c r="C143" s="52" t="s">
        <v>1286</v>
      </c>
      <c r="D143" s="58" t="s">
        <v>1287</v>
      </c>
      <c r="E143" s="34">
        <f aca="true" t="shared" si="120" ref="E143:E206">F143+G143+H143+I143</f>
        <v>0</v>
      </c>
      <c r="F143" s="34">
        <f>F549</f>
        <v>0</v>
      </c>
      <c r="G143" s="34">
        <f aca="true" t="shared" si="121" ref="G143:L143">G549</f>
        <v>0</v>
      </c>
      <c r="H143" s="34">
        <f t="shared" si="121"/>
        <v>0</v>
      </c>
      <c r="I143" s="34">
        <f t="shared" si="121"/>
        <v>0</v>
      </c>
      <c r="J143" s="34">
        <f t="shared" si="121"/>
        <v>0</v>
      </c>
      <c r="K143" s="34">
        <f t="shared" si="121"/>
        <v>0</v>
      </c>
      <c r="L143" s="38">
        <f t="shared" si="121"/>
        <v>0</v>
      </c>
    </row>
    <row r="144" spans="1:12" ht="18" customHeight="1">
      <c r="A144" s="48" t="s">
        <v>18</v>
      </c>
      <c r="B144" s="45"/>
      <c r="C144" s="45"/>
      <c r="D144" s="58" t="s">
        <v>610</v>
      </c>
      <c r="E144" s="34">
        <f t="shared" si="120"/>
        <v>1150921.1300000001</v>
      </c>
      <c r="F144" s="34">
        <f>F145</f>
        <v>23910</v>
      </c>
      <c r="G144" s="34">
        <f aca="true" t="shared" si="122" ref="G144:L144">G145</f>
        <v>1104932.12</v>
      </c>
      <c r="H144" s="34">
        <f t="shared" si="122"/>
        <v>12729.869999999995</v>
      </c>
      <c r="I144" s="34">
        <f t="shared" si="122"/>
        <v>9349.139999999996</v>
      </c>
      <c r="J144" s="34">
        <f t="shared" si="122"/>
        <v>1186684.9614600001</v>
      </c>
      <c r="K144" s="34">
        <f t="shared" si="122"/>
        <v>1191240.37398</v>
      </c>
      <c r="L144" s="38">
        <f t="shared" si="122"/>
        <v>1185546.10833</v>
      </c>
    </row>
    <row r="145" spans="1:12" ht="15.75">
      <c r="A145" s="140" t="s">
        <v>539</v>
      </c>
      <c r="B145" s="141"/>
      <c r="C145" s="141"/>
      <c r="D145" s="58" t="s">
        <v>611</v>
      </c>
      <c r="E145" s="34">
        <f t="shared" si="120"/>
        <v>1150921.1300000001</v>
      </c>
      <c r="F145" s="34">
        <f>F146+F221</f>
        <v>23910</v>
      </c>
      <c r="G145" s="34">
        <f aca="true" t="shared" si="123" ref="G145:L145">G146+G221</f>
        <v>1104932.12</v>
      </c>
      <c r="H145" s="34">
        <f t="shared" si="123"/>
        <v>12729.869999999995</v>
      </c>
      <c r="I145" s="34">
        <f t="shared" si="123"/>
        <v>9349.139999999996</v>
      </c>
      <c r="J145" s="34">
        <f t="shared" si="123"/>
        <v>1186684.9614600001</v>
      </c>
      <c r="K145" s="34">
        <f t="shared" si="123"/>
        <v>1191240.37398</v>
      </c>
      <c r="L145" s="38">
        <f t="shared" si="123"/>
        <v>1185546.10833</v>
      </c>
    </row>
    <row r="146" spans="1:12" ht="86.25" customHeight="1">
      <c r="A146" s="142" t="s">
        <v>1486</v>
      </c>
      <c r="B146" s="143"/>
      <c r="C146" s="143"/>
      <c r="D146" s="58" t="s">
        <v>898</v>
      </c>
      <c r="E146" s="74">
        <f t="shared" si="120"/>
        <v>852534.56</v>
      </c>
      <c r="F146" s="74">
        <f>F147+F150+F151+F152+F153+F154+F155+F156+F160+F164+F165+F166+F167+F168+F169+F170+F171+F172+F173+F174+F175+F178+F179+F180+F181+F182+F183+F184+F185+F186+F187+F188+F191+F192+F193+F194+F195+F196+F197+F198+F202+F206+F210+F214+F218</f>
        <v>23910</v>
      </c>
      <c r="G146" s="74">
        <f aca="true" t="shared" si="124" ref="G146:L146">G147+G150+G151+G152+G153+G154+G155+G156+G160+G164+G165+G166+G167+G168+G169+G170+G171+G172+G173+G174+G175+G178+G179+G180+G181+G182+G183+G184+G185+G186+G187+G188+G191+G192+G193+G194+G195+G196+G197+G198+G202+G206+G210+G214+G218</f>
        <v>806938.55</v>
      </c>
      <c r="H146" s="74">
        <f t="shared" si="124"/>
        <v>12336.869999999995</v>
      </c>
      <c r="I146" s="74">
        <f t="shared" si="124"/>
        <v>9349.139999999996</v>
      </c>
      <c r="J146" s="74">
        <f t="shared" si="124"/>
        <v>888341.0115200001</v>
      </c>
      <c r="K146" s="74">
        <f t="shared" si="124"/>
        <v>891751.14976</v>
      </c>
      <c r="L146" s="175">
        <f t="shared" si="124"/>
        <v>887488.4769599999</v>
      </c>
    </row>
    <row r="147" spans="1:12" ht="21" customHeight="1">
      <c r="A147" s="48"/>
      <c r="B147" s="85" t="s">
        <v>1464</v>
      </c>
      <c r="C147" s="85"/>
      <c r="D147" s="58" t="s">
        <v>184</v>
      </c>
      <c r="E147" s="34">
        <f t="shared" si="120"/>
        <v>0</v>
      </c>
      <c r="F147" s="34">
        <f>SUM(F148:F149)</f>
        <v>0</v>
      </c>
      <c r="G147" s="34">
        <f aca="true" t="shared" si="125" ref="G147:L147">SUM(G148:G149)</f>
        <v>0</v>
      </c>
      <c r="H147" s="34">
        <f t="shared" si="125"/>
        <v>0</v>
      </c>
      <c r="I147" s="34">
        <f t="shared" si="125"/>
        <v>0</v>
      </c>
      <c r="J147" s="34">
        <f t="shared" si="125"/>
        <v>0</v>
      </c>
      <c r="K147" s="34">
        <f t="shared" si="125"/>
        <v>0</v>
      </c>
      <c r="L147" s="38">
        <f t="shared" si="125"/>
        <v>0</v>
      </c>
    </row>
    <row r="148" spans="1:12" ht="15.75">
      <c r="A148" s="48"/>
      <c r="B148" s="78"/>
      <c r="C148" s="53" t="s">
        <v>1304</v>
      </c>
      <c r="D148" s="58" t="s">
        <v>1305</v>
      </c>
      <c r="E148" s="34">
        <f t="shared" si="120"/>
        <v>0</v>
      </c>
      <c r="F148" s="34">
        <f>F554</f>
        <v>0</v>
      </c>
      <c r="G148" s="34">
        <f aca="true" t="shared" si="126" ref="G148:L149">G554</f>
        <v>0</v>
      </c>
      <c r="H148" s="34">
        <f t="shared" si="126"/>
        <v>0</v>
      </c>
      <c r="I148" s="34">
        <f t="shared" si="126"/>
        <v>0</v>
      </c>
      <c r="J148" s="34">
        <f t="shared" si="126"/>
        <v>0</v>
      </c>
      <c r="K148" s="34">
        <f t="shared" si="126"/>
        <v>0</v>
      </c>
      <c r="L148" s="38">
        <f t="shared" si="126"/>
        <v>0</v>
      </c>
    </row>
    <row r="149" spans="1:12" ht="33.75" customHeight="1">
      <c r="A149" s="48"/>
      <c r="B149" s="78"/>
      <c r="C149" s="53" t="s">
        <v>1306</v>
      </c>
      <c r="D149" s="58" t="s">
        <v>1307</v>
      </c>
      <c r="E149" s="34">
        <f t="shared" si="120"/>
        <v>0</v>
      </c>
      <c r="F149" s="34">
        <f>F555</f>
        <v>0</v>
      </c>
      <c r="G149" s="34">
        <f t="shared" si="126"/>
        <v>0</v>
      </c>
      <c r="H149" s="34">
        <f t="shared" si="126"/>
        <v>0</v>
      </c>
      <c r="I149" s="34">
        <f t="shared" si="126"/>
        <v>0</v>
      </c>
      <c r="J149" s="34">
        <f t="shared" si="126"/>
        <v>0</v>
      </c>
      <c r="K149" s="34">
        <f t="shared" si="126"/>
        <v>0</v>
      </c>
      <c r="L149" s="38">
        <f t="shared" si="126"/>
        <v>0</v>
      </c>
    </row>
    <row r="150" spans="1:12" ht="15.75">
      <c r="A150" s="48"/>
      <c r="B150" s="45" t="s">
        <v>769</v>
      </c>
      <c r="C150" s="43"/>
      <c r="D150" s="58" t="s">
        <v>185</v>
      </c>
      <c r="E150" s="34">
        <f t="shared" si="120"/>
        <v>0</v>
      </c>
      <c r="F150" s="34">
        <f>F556</f>
        <v>0</v>
      </c>
      <c r="G150" s="34">
        <f aca="true" t="shared" si="127" ref="G150:L151">G556</f>
        <v>0</v>
      </c>
      <c r="H150" s="34">
        <f t="shared" si="127"/>
        <v>0</v>
      </c>
      <c r="I150" s="34">
        <f t="shared" si="127"/>
        <v>0</v>
      </c>
      <c r="J150" s="34">
        <f t="shared" si="127"/>
        <v>0</v>
      </c>
      <c r="K150" s="34">
        <f t="shared" si="127"/>
        <v>0</v>
      </c>
      <c r="L150" s="38">
        <f t="shared" si="127"/>
        <v>0</v>
      </c>
    </row>
    <row r="151" spans="1:12" ht="15.75">
      <c r="A151" s="48"/>
      <c r="B151" s="87" t="s">
        <v>773</v>
      </c>
      <c r="C151" s="87"/>
      <c r="D151" s="58" t="s">
        <v>532</v>
      </c>
      <c r="E151" s="34">
        <f t="shared" si="120"/>
        <v>0</v>
      </c>
      <c r="F151" s="34">
        <f>F557</f>
        <v>0</v>
      </c>
      <c r="G151" s="34">
        <f t="shared" si="127"/>
        <v>0</v>
      </c>
      <c r="H151" s="34">
        <f t="shared" si="127"/>
        <v>0</v>
      </c>
      <c r="I151" s="34">
        <f t="shared" si="127"/>
        <v>0</v>
      </c>
      <c r="J151" s="34">
        <f t="shared" si="127"/>
        <v>0</v>
      </c>
      <c r="K151" s="34">
        <f t="shared" si="127"/>
        <v>0</v>
      </c>
      <c r="L151" s="38">
        <f t="shared" si="127"/>
        <v>0</v>
      </c>
    </row>
    <row r="152" spans="1:12" ht="15.75">
      <c r="A152" s="48"/>
      <c r="B152" s="87" t="s">
        <v>19</v>
      </c>
      <c r="C152" s="87"/>
      <c r="D152" s="58" t="s">
        <v>20</v>
      </c>
      <c r="E152" s="34">
        <f t="shared" si="120"/>
        <v>0</v>
      </c>
      <c r="F152" s="34">
        <f>F558</f>
        <v>0</v>
      </c>
      <c r="G152" s="34">
        <f aca="true" t="shared" si="128" ref="G152:L152">G558</f>
        <v>0</v>
      </c>
      <c r="H152" s="34">
        <f t="shared" si="128"/>
        <v>0</v>
      </c>
      <c r="I152" s="34">
        <f t="shared" si="128"/>
        <v>0</v>
      </c>
      <c r="J152" s="34">
        <f t="shared" si="128"/>
        <v>0</v>
      </c>
      <c r="K152" s="34">
        <f t="shared" si="128"/>
        <v>0</v>
      </c>
      <c r="L152" s="38">
        <f t="shared" si="128"/>
        <v>0</v>
      </c>
    </row>
    <row r="153" spans="1:12" ht="15.75">
      <c r="A153" s="48"/>
      <c r="B153" s="87" t="s">
        <v>741</v>
      </c>
      <c r="C153" s="87"/>
      <c r="D153" s="58" t="s">
        <v>742</v>
      </c>
      <c r="E153" s="34">
        <f t="shared" si="120"/>
        <v>0</v>
      </c>
      <c r="F153" s="34">
        <f aca="true" t="shared" si="129" ref="F153:L153">F559</f>
        <v>0</v>
      </c>
      <c r="G153" s="34">
        <f t="shared" si="129"/>
        <v>0</v>
      </c>
      <c r="H153" s="34">
        <f t="shared" si="129"/>
        <v>0</v>
      </c>
      <c r="I153" s="34">
        <f t="shared" si="129"/>
        <v>0</v>
      </c>
      <c r="J153" s="34">
        <f t="shared" si="129"/>
        <v>0</v>
      </c>
      <c r="K153" s="34">
        <f t="shared" si="129"/>
        <v>0</v>
      </c>
      <c r="L153" s="38">
        <f t="shared" si="129"/>
        <v>0</v>
      </c>
    </row>
    <row r="154" spans="1:12" ht="15.75">
      <c r="A154" s="48"/>
      <c r="B154" s="87" t="s">
        <v>1289</v>
      </c>
      <c r="C154" s="87"/>
      <c r="D154" s="58" t="s">
        <v>1290</v>
      </c>
      <c r="E154" s="34">
        <f t="shared" si="120"/>
        <v>0</v>
      </c>
      <c r="F154" s="34">
        <f aca="true" t="shared" si="130" ref="F154:L154">F560</f>
        <v>0</v>
      </c>
      <c r="G154" s="34">
        <f t="shared" si="130"/>
        <v>0</v>
      </c>
      <c r="H154" s="34">
        <f t="shared" si="130"/>
        <v>0</v>
      </c>
      <c r="I154" s="34">
        <f t="shared" si="130"/>
        <v>0</v>
      </c>
      <c r="J154" s="34">
        <f t="shared" si="130"/>
        <v>0</v>
      </c>
      <c r="K154" s="34">
        <f t="shared" si="130"/>
        <v>0</v>
      </c>
      <c r="L154" s="38">
        <f t="shared" si="130"/>
        <v>0</v>
      </c>
    </row>
    <row r="155" spans="1:12" ht="15.75">
      <c r="A155" s="48"/>
      <c r="B155" s="87" t="s">
        <v>414</v>
      </c>
      <c r="C155" s="87"/>
      <c r="D155" s="58" t="s">
        <v>689</v>
      </c>
      <c r="E155" s="34">
        <f t="shared" si="120"/>
        <v>0</v>
      </c>
      <c r="F155" s="34">
        <f aca="true" t="shared" si="131" ref="F155:L155">F561</f>
        <v>0</v>
      </c>
      <c r="G155" s="34">
        <f t="shared" si="131"/>
        <v>0</v>
      </c>
      <c r="H155" s="34">
        <f t="shared" si="131"/>
        <v>0</v>
      </c>
      <c r="I155" s="34">
        <f t="shared" si="131"/>
        <v>0</v>
      </c>
      <c r="J155" s="34">
        <f t="shared" si="131"/>
        <v>0</v>
      </c>
      <c r="K155" s="34">
        <f t="shared" si="131"/>
        <v>0</v>
      </c>
      <c r="L155" s="38">
        <f t="shared" si="131"/>
        <v>0</v>
      </c>
    </row>
    <row r="156" spans="1:12" ht="31.5" customHeight="1">
      <c r="A156" s="48"/>
      <c r="B156" s="87" t="s">
        <v>230</v>
      </c>
      <c r="C156" s="87"/>
      <c r="D156" s="58" t="s">
        <v>387</v>
      </c>
      <c r="E156" s="34">
        <f t="shared" si="120"/>
        <v>0</v>
      </c>
      <c r="F156" s="34">
        <f>SUM(F157:F159)</f>
        <v>0</v>
      </c>
      <c r="G156" s="34">
        <f aca="true" t="shared" si="132" ref="G156:L156">SUM(G157:G159)</f>
        <v>0</v>
      </c>
      <c r="H156" s="34">
        <f t="shared" si="132"/>
        <v>0</v>
      </c>
      <c r="I156" s="34">
        <f t="shared" si="132"/>
        <v>0</v>
      </c>
      <c r="J156" s="34">
        <f t="shared" si="132"/>
        <v>0</v>
      </c>
      <c r="K156" s="34">
        <f t="shared" si="132"/>
        <v>0</v>
      </c>
      <c r="L156" s="38">
        <f t="shared" si="132"/>
        <v>0</v>
      </c>
    </row>
    <row r="157" spans="1:12" ht="37.5" customHeight="1">
      <c r="A157" s="48"/>
      <c r="B157" s="77"/>
      <c r="C157" s="78" t="s">
        <v>239</v>
      </c>
      <c r="D157" s="58" t="s">
        <v>300</v>
      </c>
      <c r="E157" s="34">
        <f t="shared" si="120"/>
        <v>0</v>
      </c>
      <c r="F157" s="34">
        <f>F567</f>
        <v>0</v>
      </c>
      <c r="G157" s="34">
        <f aca="true" t="shared" si="133" ref="G157:L157">G567</f>
        <v>0</v>
      </c>
      <c r="H157" s="34">
        <f t="shared" si="133"/>
        <v>0</v>
      </c>
      <c r="I157" s="34">
        <f t="shared" si="133"/>
        <v>0</v>
      </c>
      <c r="J157" s="34">
        <f t="shared" si="133"/>
        <v>0</v>
      </c>
      <c r="K157" s="34">
        <f t="shared" si="133"/>
        <v>0</v>
      </c>
      <c r="L157" s="38">
        <f t="shared" si="133"/>
        <v>0</v>
      </c>
    </row>
    <row r="158" spans="1:12" ht="15.75">
      <c r="A158" s="48"/>
      <c r="B158" s="77"/>
      <c r="C158" s="78" t="s">
        <v>562</v>
      </c>
      <c r="D158" s="58" t="s">
        <v>563</v>
      </c>
      <c r="E158" s="34">
        <f t="shared" si="120"/>
        <v>0</v>
      </c>
      <c r="F158" s="34">
        <f aca="true" t="shared" si="134" ref="F158:L158">F568</f>
        <v>0</v>
      </c>
      <c r="G158" s="34">
        <f t="shared" si="134"/>
        <v>0</v>
      </c>
      <c r="H158" s="34">
        <f t="shared" si="134"/>
        <v>0</v>
      </c>
      <c r="I158" s="34">
        <f t="shared" si="134"/>
        <v>0</v>
      </c>
      <c r="J158" s="34">
        <f t="shared" si="134"/>
        <v>0</v>
      </c>
      <c r="K158" s="34">
        <f t="shared" si="134"/>
        <v>0</v>
      </c>
      <c r="L158" s="38">
        <f t="shared" si="134"/>
        <v>0</v>
      </c>
    </row>
    <row r="159" spans="1:12" ht="15.75">
      <c r="A159" s="48"/>
      <c r="B159" s="77"/>
      <c r="C159" s="78" t="s">
        <v>564</v>
      </c>
      <c r="D159" s="58" t="s">
        <v>565</v>
      </c>
      <c r="E159" s="34">
        <f t="shared" si="120"/>
        <v>0</v>
      </c>
      <c r="F159" s="34">
        <f aca="true" t="shared" si="135" ref="F159:L159">F569</f>
        <v>0</v>
      </c>
      <c r="G159" s="34">
        <f t="shared" si="135"/>
        <v>0</v>
      </c>
      <c r="H159" s="34">
        <f t="shared" si="135"/>
        <v>0</v>
      </c>
      <c r="I159" s="34">
        <f t="shared" si="135"/>
        <v>0</v>
      </c>
      <c r="J159" s="34">
        <f t="shared" si="135"/>
        <v>0</v>
      </c>
      <c r="K159" s="34">
        <f t="shared" si="135"/>
        <v>0</v>
      </c>
      <c r="L159" s="38">
        <f t="shared" si="135"/>
        <v>0</v>
      </c>
    </row>
    <row r="160" spans="1:12" ht="38.25" customHeight="1">
      <c r="A160" s="48"/>
      <c r="B160" s="87" t="s">
        <v>228</v>
      </c>
      <c r="C160" s="87"/>
      <c r="D160" s="58" t="s">
        <v>658</v>
      </c>
      <c r="E160" s="34">
        <f t="shared" si="120"/>
        <v>0</v>
      </c>
      <c r="F160" s="34">
        <f>SUM(F161:F163)</f>
        <v>0</v>
      </c>
      <c r="G160" s="34">
        <f aca="true" t="shared" si="136" ref="G160:L160">SUM(G161:G163)</f>
        <v>0</v>
      </c>
      <c r="H160" s="34">
        <f t="shared" si="136"/>
        <v>0</v>
      </c>
      <c r="I160" s="34">
        <f t="shared" si="136"/>
        <v>0</v>
      </c>
      <c r="J160" s="34">
        <f t="shared" si="136"/>
        <v>0</v>
      </c>
      <c r="K160" s="34">
        <f t="shared" si="136"/>
        <v>0</v>
      </c>
      <c r="L160" s="38">
        <f t="shared" si="136"/>
        <v>0</v>
      </c>
    </row>
    <row r="161" spans="1:12" ht="31.5">
      <c r="A161" s="48"/>
      <c r="B161" s="77"/>
      <c r="C161" s="78" t="s">
        <v>485</v>
      </c>
      <c r="D161" s="58" t="s">
        <v>486</v>
      </c>
      <c r="E161" s="34">
        <f t="shared" si="120"/>
        <v>0</v>
      </c>
      <c r="F161" s="34">
        <f>F567</f>
        <v>0</v>
      </c>
      <c r="G161" s="34">
        <f aca="true" t="shared" si="137" ref="G161:L161">G567</f>
        <v>0</v>
      </c>
      <c r="H161" s="34">
        <f t="shared" si="137"/>
        <v>0</v>
      </c>
      <c r="I161" s="34">
        <f t="shared" si="137"/>
        <v>0</v>
      </c>
      <c r="J161" s="34">
        <f t="shared" si="137"/>
        <v>0</v>
      </c>
      <c r="K161" s="34">
        <f t="shared" si="137"/>
        <v>0</v>
      </c>
      <c r="L161" s="38">
        <f t="shared" si="137"/>
        <v>0</v>
      </c>
    </row>
    <row r="162" spans="1:12" ht="39" customHeight="1">
      <c r="A162" s="48"/>
      <c r="B162" s="77"/>
      <c r="C162" s="78" t="s">
        <v>663</v>
      </c>
      <c r="D162" s="58" t="s">
        <v>664</v>
      </c>
      <c r="E162" s="34">
        <f t="shared" si="120"/>
        <v>0</v>
      </c>
      <c r="F162" s="34">
        <f aca="true" t="shared" si="138" ref="F162:L162">F568</f>
        <v>0</v>
      </c>
      <c r="G162" s="34">
        <f t="shared" si="138"/>
        <v>0</v>
      </c>
      <c r="H162" s="34">
        <f t="shared" si="138"/>
        <v>0</v>
      </c>
      <c r="I162" s="34">
        <f t="shared" si="138"/>
        <v>0</v>
      </c>
      <c r="J162" s="34">
        <f t="shared" si="138"/>
        <v>0</v>
      </c>
      <c r="K162" s="34">
        <f t="shared" si="138"/>
        <v>0</v>
      </c>
      <c r="L162" s="38">
        <f t="shared" si="138"/>
        <v>0</v>
      </c>
    </row>
    <row r="163" spans="1:12" ht="30" customHeight="1">
      <c r="A163" s="48"/>
      <c r="B163" s="77"/>
      <c r="C163" s="78" t="s">
        <v>595</v>
      </c>
      <c r="D163" s="58" t="s">
        <v>596</v>
      </c>
      <c r="E163" s="34">
        <f t="shared" si="120"/>
        <v>0</v>
      </c>
      <c r="F163" s="34">
        <f aca="true" t="shared" si="139" ref="F163:L164">F569</f>
        <v>0</v>
      </c>
      <c r="G163" s="34">
        <f t="shared" si="139"/>
        <v>0</v>
      </c>
      <c r="H163" s="34">
        <f t="shared" si="139"/>
        <v>0</v>
      </c>
      <c r="I163" s="34">
        <f t="shared" si="139"/>
        <v>0</v>
      </c>
      <c r="J163" s="34">
        <f t="shared" si="139"/>
        <v>0</v>
      </c>
      <c r="K163" s="34">
        <f t="shared" si="139"/>
        <v>0</v>
      </c>
      <c r="L163" s="38">
        <f t="shared" si="139"/>
        <v>0</v>
      </c>
    </row>
    <row r="164" spans="1:12" ht="39" customHeight="1">
      <c r="A164" s="48"/>
      <c r="B164" s="87" t="s">
        <v>1134</v>
      </c>
      <c r="C164" s="87"/>
      <c r="D164" s="58" t="s">
        <v>417</v>
      </c>
      <c r="E164" s="34">
        <f t="shared" si="120"/>
        <v>0</v>
      </c>
      <c r="F164" s="34">
        <f>F570</f>
        <v>0</v>
      </c>
      <c r="G164" s="34">
        <f t="shared" si="139"/>
        <v>0</v>
      </c>
      <c r="H164" s="34">
        <f t="shared" si="139"/>
        <v>0</v>
      </c>
      <c r="I164" s="34">
        <f t="shared" si="139"/>
        <v>0</v>
      </c>
      <c r="J164" s="34">
        <f t="shared" si="139"/>
        <v>0</v>
      </c>
      <c r="K164" s="34">
        <f t="shared" si="139"/>
        <v>0</v>
      </c>
      <c r="L164" s="38">
        <f t="shared" si="139"/>
        <v>0</v>
      </c>
    </row>
    <row r="165" spans="1:12" ht="18" customHeight="1">
      <c r="A165" s="48"/>
      <c r="B165" s="45" t="s">
        <v>1353</v>
      </c>
      <c r="C165" s="43"/>
      <c r="D165" s="58" t="s">
        <v>971</v>
      </c>
      <c r="E165" s="34">
        <f t="shared" si="120"/>
        <v>1700</v>
      </c>
      <c r="F165" s="34">
        <f>F485</f>
        <v>483</v>
      </c>
      <c r="G165" s="34">
        <f aca="true" t="shared" si="140" ref="G165:L165">G485</f>
        <v>440</v>
      </c>
      <c r="H165" s="34">
        <f t="shared" si="140"/>
        <v>406</v>
      </c>
      <c r="I165" s="34">
        <f t="shared" si="140"/>
        <v>371</v>
      </c>
      <c r="J165" s="34">
        <f t="shared" si="140"/>
        <v>1771.4</v>
      </c>
      <c r="K165" s="34">
        <f t="shared" si="140"/>
        <v>1778.2</v>
      </c>
      <c r="L165" s="38">
        <f t="shared" si="140"/>
        <v>1769.7</v>
      </c>
    </row>
    <row r="166" spans="1:12" ht="18" customHeight="1">
      <c r="A166" s="48"/>
      <c r="B166" s="45" t="s">
        <v>415</v>
      </c>
      <c r="C166" s="43"/>
      <c r="D166" s="58" t="s">
        <v>254</v>
      </c>
      <c r="E166" s="34">
        <f t="shared" si="120"/>
        <v>0</v>
      </c>
      <c r="F166" s="34">
        <f>F486</f>
        <v>0</v>
      </c>
      <c r="G166" s="34">
        <f aca="true" t="shared" si="141" ref="G166:L166">G486</f>
        <v>0</v>
      </c>
      <c r="H166" s="34">
        <f t="shared" si="141"/>
        <v>0</v>
      </c>
      <c r="I166" s="34">
        <f t="shared" si="141"/>
        <v>0</v>
      </c>
      <c r="J166" s="34">
        <f t="shared" si="141"/>
        <v>0</v>
      </c>
      <c r="K166" s="34">
        <f t="shared" si="141"/>
        <v>0</v>
      </c>
      <c r="L166" s="38">
        <f t="shared" si="141"/>
        <v>0</v>
      </c>
    </row>
    <row r="167" spans="1:12" ht="18" customHeight="1">
      <c r="A167" s="48"/>
      <c r="B167" s="45" t="s">
        <v>845</v>
      </c>
      <c r="C167" s="43"/>
      <c r="D167" s="58" t="s">
        <v>255</v>
      </c>
      <c r="E167" s="34">
        <f t="shared" si="120"/>
        <v>0</v>
      </c>
      <c r="F167" s="34">
        <f>F571</f>
        <v>0</v>
      </c>
      <c r="G167" s="34">
        <f aca="true" t="shared" si="142" ref="G167:L167">G571</f>
        <v>0</v>
      </c>
      <c r="H167" s="34">
        <f t="shared" si="142"/>
        <v>0</v>
      </c>
      <c r="I167" s="34">
        <f t="shared" si="142"/>
        <v>0</v>
      </c>
      <c r="J167" s="34">
        <f t="shared" si="142"/>
        <v>0</v>
      </c>
      <c r="K167" s="34">
        <f t="shared" si="142"/>
        <v>0</v>
      </c>
      <c r="L167" s="38">
        <f t="shared" si="142"/>
        <v>0</v>
      </c>
    </row>
    <row r="168" spans="1:12" ht="15.75">
      <c r="A168" s="48"/>
      <c r="B168" s="176" t="s">
        <v>1381</v>
      </c>
      <c r="C168" s="176"/>
      <c r="D168" s="58" t="s">
        <v>1382</v>
      </c>
      <c r="E168" s="34">
        <f t="shared" si="120"/>
        <v>0</v>
      </c>
      <c r="F168" s="34">
        <f>F487</f>
        <v>0</v>
      </c>
      <c r="G168" s="34">
        <f aca="true" t="shared" si="143" ref="G168:L168">G487</f>
        <v>0</v>
      </c>
      <c r="H168" s="34">
        <f t="shared" si="143"/>
        <v>0</v>
      </c>
      <c r="I168" s="34">
        <f t="shared" si="143"/>
        <v>0</v>
      </c>
      <c r="J168" s="34">
        <f t="shared" si="143"/>
        <v>0</v>
      </c>
      <c r="K168" s="34">
        <f t="shared" si="143"/>
        <v>0</v>
      </c>
      <c r="L168" s="38">
        <f t="shared" si="143"/>
        <v>0</v>
      </c>
    </row>
    <row r="169" spans="1:12" ht="37.5" customHeight="1">
      <c r="A169" s="48"/>
      <c r="B169" s="87" t="s">
        <v>1352</v>
      </c>
      <c r="C169" s="87"/>
      <c r="D169" s="58" t="s">
        <v>882</v>
      </c>
      <c r="E169" s="34">
        <f t="shared" si="120"/>
        <v>30</v>
      </c>
      <c r="F169" s="34">
        <f>F488</f>
        <v>9</v>
      </c>
      <c r="G169" s="34">
        <f aca="true" t="shared" si="144" ref="G169:L170">G488</f>
        <v>9</v>
      </c>
      <c r="H169" s="34">
        <f t="shared" si="144"/>
        <v>9</v>
      </c>
      <c r="I169" s="34">
        <f t="shared" si="144"/>
        <v>3</v>
      </c>
      <c r="J169" s="34">
        <f t="shared" si="144"/>
        <v>31.26</v>
      </c>
      <c r="K169" s="34">
        <f t="shared" si="144"/>
        <v>31.38</v>
      </c>
      <c r="L169" s="38">
        <f t="shared" si="144"/>
        <v>31.23</v>
      </c>
    </row>
    <row r="170" spans="1:12" ht="15.75">
      <c r="A170" s="48"/>
      <c r="B170" s="85" t="s">
        <v>831</v>
      </c>
      <c r="C170" s="85"/>
      <c r="D170" s="58" t="s">
        <v>832</v>
      </c>
      <c r="E170" s="34">
        <f t="shared" si="120"/>
        <v>0</v>
      </c>
      <c r="F170" s="34">
        <f>F489</f>
        <v>0</v>
      </c>
      <c r="G170" s="34">
        <f t="shared" si="144"/>
        <v>0</v>
      </c>
      <c r="H170" s="34">
        <f t="shared" si="144"/>
        <v>0</v>
      </c>
      <c r="I170" s="34">
        <f t="shared" si="144"/>
        <v>0</v>
      </c>
      <c r="J170" s="34">
        <f t="shared" si="144"/>
        <v>0</v>
      </c>
      <c r="K170" s="34">
        <f t="shared" si="144"/>
        <v>0</v>
      </c>
      <c r="L170" s="38">
        <f t="shared" si="144"/>
        <v>0</v>
      </c>
    </row>
    <row r="171" spans="1:12" ht="15.75">
      <c r="A171" s="48"/>
      <c r="B171" s="87" t="s">
        <v>852</v>
      </c>
      <c r="C171" s="87"/>
      <c r="D171" s="58" t="s">
        <v>853</v>
      </c>
      <c r="E171" s="34">
        <f t="shared" si="120"/>
        <v>0</v>
      </c>
      <c r="F171" s="34">
        <f>F572</f>
        <v>0</v>
      </c>
      <c r="G171" s="34">
        <f aca="true" t="shared" si="145" ref="G171:L171">G572</f>
        <v>0</v>
      </c>
      <c r="H171" s="34">
        <f t="shared" si="145"/>
        <v>0</v>
      </c>
      <c r="I171" s="34">
        <f t="shared" si="145"/>
        <v>0</v>
      </c>
      <c r="J171" s="34">
        <f t="shared" si="145"/>
        <v>0</v>
      </c>
      <c r="K171" s="34">
        <f t="shared" si="145"/>
        <v>0</v>
      </c>
      <c r="L171" s="38">
        <f t="shared" si="145"/>
        <v>0</v>
      </c>
    </row>
    <row r="172" spans="1:12" ht="15.75">
      <c r="A172" s="48"/>
      <c r="B172" s="45" t="s">
        <v>854</v>
      </c>
      <c r="C172" s="149"/>
      <c r="D172" s="58" t="s">
        <v>855</v>
      </c>
      <c r="E172" s="34">
        <f t="shared" si="120"/>
        <v>0</v>
      </c>
      <c r="F172" s="34">
        <f>F490</f>
        <v>0</v>
      </c>
      <c r="G172" s="34">
        <f aca="true" t="shared" si="146" ref="G172:L172">G490</f>
        <v>0</v>
      </c>
      <c r="H172" s="34">
        <f t="shared" si="146"/>
        <v>0</v>
      </c>
      <c r="I172" s="34">
        <f t="shared" si="146"/>
        <v>0</v>
      </c>
      <c r="J172" s="34">
        <f t="shared" si="146"/>
        <v>0</v>
      </c>
      <c r="K172" s="34">
        <f t="shared" si="146"/>
        <v>0</v>
      </c>
      <c r="L172" s="38">
        <f t="shared" si="146"/>
        <v>0</v>
      </c>
    </row>
    <row r="173" spans="1:12" ht="15.75">
      <c r="A173" s="48"/>
      <c r="B173" s="85" t="s">
        <v>328</v>
      </c>
      <c r="C173" s="85"/>
      <c r="D173" s="58" t="s">
        <v>329</v>
      </c>
      <c r="E173" s="34">
        <f t="shared" si="120"/>
        <v>0</v>
      </c>
      <c r="F173" s="34">
        <f aca="true" t="shared" si="147" ref="F173:L173">F491</f>
        <v>0</v>
      </c>
      <c r="G173" s="34">
        <f t="shared" si="147"/>
        <v>0</v>
      </c>
      <c r="H173" s="34">
        <f t="shared" si="147"/>
        <v>0</v>
      </c>
      <c r="I173" s="34">
        <f t="shared" si="147"/>
        <v>0</v>
      </c>
      <c r="J173" s="34">
        <f t="shared" si="147"/>
        <v>0</v>
      </c>
      <c r="K173" s="34">
        <f t="shared" si="147"/>
        <v>0</v>
      </c>
      <c r="L173" s="38">
        <f t="shared" si="147"/>
        <v>0</v>
      </c>
    </row>
    <row r="174" spans="1:12" ht="15.75">
      <c r="A174" s="48"/>
      <c r="B174" s="87" t="s">
        <v>157</v>
      </c>
      <c r="C174" s="87"/>
      <c r="D174" s="58" t="s">
        <v>158</v>
      </c>
      <c r="E174" s="34">
        <f t="shared" si="120"/>
        <v>0</v>
      </c>
      <c r="F174" s="34">
        <f aca="true" t="shared" si="148" ref="F174:L174">F492</f>
        <v>0</v>
      </c>
      <c r="G174" s="34">
        <f t="shared" si="148"/>
        <v>0</v>
      </c>
      <c r="H174" s="34">
        <f t="shared" si="148"/>
        <v>0</v>
      </c>
      <c r="I174" s="34">
        <f t="shared" si="148"/>
        <v>0</v>
      </c>
      <c r="J174" s="34">
        <f t="shared" si="148"/>
        <v>0</v>
      </c>
      <c r="K174" s="34">
        <f t="shared" si="148"/>
        <v>0</v>
      </c>
      <c r="L174" s="38">
        <f t="shared" si="148"/>
        <v>0</v>
      </c>
    </row>
    <row r="175" spans="1:12" ht="32.25" customHeight="1">
      <c r="A175" s="48"/>
      <c r="B175" s="87" t="s">
        <v>258</v>
      </c>
      <c r="C175" s="87"/>
      <c r="D175" s="58" t="s">
        <v>542</v>
      </c>
      <c r="E175" s="34">
        <f t="shared" si="120"/>
        <v>0</v>
      </c>
      <c r="F175" s="34">
        <f>SUM(F176:F177)</f>
        <v>0</v>
      </c>
      <c r="G175" s="34">
        <f aca="true" t="shared" si="149" ref="G175:L175">SUM(G176:G177)</f>
        <v>0</v>
      </c>
      <c r="H175" s="34">
        <f t="shared" si="149"/>
        <v>0</v>
      </c>
      <c r="I175" s="34">
        <f t="shared" si="149"/>
        <v>0</v>
      </c>
      <c r="J175" s="34">
        <f t="shared" si="149"/>
        <v>0</v>
      </c>
      <c r="K175" s="34">
        <f t="shared" si="149"/>
        <v>0</v>
      </c>
      <c r="L175" s="38">
        <f t="shared" si="149"/>
        <v>0</v>
      </c>
    </row>
    <row r="176" spans="1:12" ht="36" customHeight="1">
      <c r="A176" s="48"/>
      <c r="B176" s="78"/>
      <c r="C176" s="78" t="s">
        <v>466</v>
      </c>
      <c r="D176" s="58" t="s">
        <v>544</v>
      </c>
      <c r="E176" s="34">
        <f t="shared" si="120"/>
        <v>0</v>
      </c>
      <c r="F176" s="34">
        <f>F494</f>
        <v>0</v>
      </c>
      <c r="G176" s="34">
        <f aca="true" t="shared" si="150" ref="G176:L176">G494</f>
        <v>0</v>
      </c>
      <c r="H176" s="34">
        <f t="shared" si="150"/>
        <v>0</v>
      </c>
      <c r="I176" s="34">
        <f t="shared" si="150"/>
        <v>0</v>
      </c>
      <c r="J176" s="34">
        <f t="shared" si="150"/>
        <v>0</v>
      </c>
      <c r="K176" s="34">
        <f t="shared" si="150"/>
        <v>0</v>
      </c>
      <c r="L176" s="38">
        <f t="shared" si="150"/>
        <v>0</v>
      </c>
    </row>
    <row r="177" spans="1:12" ht="39" customHeight="1">
      <c r="A177" s="48"/>
      <c r="B177" s="78"/>
      <c r="C177" s="78" t="s">
        <v>467</v>
      </c>
      <c r="D177" s="58" t="s">
        <v>545</v>
      </c>
      <c r="E177" s="34">
        <f t="shared" si="120"/>
        <v>0</v>
      </c>
      <c r="F177" s="34">
        <f>F574</f>
        <v>0</v>
      </c>
      <c r="G177" s="34">
        <f aca="true" t="shared" si="151" ref="G177:L177">G574</f>
        <v>0</v>
      </c>
      <c r="H177" s="34">
        <f t="shared" si="151"/>
        <v>0</v>
      </c>
      <c r="I177" s="34">
        <f t="shared" si="151"/>
        <v>0</v>
      </c>
      <c r="J177" s="34">
        <f t="shared" si="151"/>
        <v>0</v>
      </c>
      <c r="K177" s="34">
        <f t="shared" si="151"/>
        <v>0</v>
      </c>
      <c r="L177" s="38">
        <f t="shared" si="151"/>
        <v>0</v>
      </c>
    </row>
    <row r="178" spans="1:12" ht="32.25" customHeight="1">
      <c r="A178" s="48"/>
      <c r="B178" s="87" t="s">
        <v>378</v>
      </c>
      <c r="C178" s="87"/>
      <c r="D178" s="58" t="s">
        <v>543</v>
      </c>
      <c r="E178" s="34">
        <f t="shared" si="120"/>
        <v>0</v>
      </c>
      <c r="F178" s="34">
        <f>F575</f>
        <v>0</v>
      </c>
      <c r="G178" s="34">
        <f aca="true" t="shared" si="152" ref="G178:L178">G575</f>
        <v>0</v>
      </c>
      <c r="H178" s="34">
        <f t="shared" si="152"/>
        <v>0</v>
      </c>
      <c r="I178" s="34">
        <f t="shared" si="152"/>
        <v>0</v>
      </c>
      <c r="J178" s="34">
        <f t="shared" si="152"/>
        <v>0</v>
      </c>
      <c r="K178" s="34">
        <f t="shared" si="152"/>
        <v>0</v>
      </c>
      <c r="L178" s="38">
        <f t="shared" si="152"/>
        <v>0</v>
      </c>
    </row>
    <row r="179" spans="1:12" ht="20.25" customHeight="1">
      <c r="A179" s="48"/>
      <c r="B179" s="52" t="s">
        <v>1455</v>
      </c>
      <c r="C179" s="77"/>
      <c r="D179" s="58" t="s">
        <v>996</v>
      </c>
      <c r="E179" s="34">
        <f t="shared" si="120"/>
        <v>0</v>
      </c>
      <c r="F179" s="34">
        <f>F495</f>
        <v>0</v>
      </c>
      <c r="G179" s="34">
        <f aca="true" t="shared" si="153" ref="G179:L179">G495</f>
        <v>0</v>
      </c>
      <c r="H179" s="34">
        <f t="shared" si="153"/>
        <v>0</v>
      </c>
      <c r="I179" s="34">
        <f t="shared" si="153"/>
        <v>0</v>
      </c>
      <c r="J179" s="34">
        <f t="shared" si="153"/>
        <v>0</v>
      </c>
      <c r="K179" s="34">
        <f t="shared" si="153"/>
        <v>0</v>
      </c>
      <c r="L179" s="38">
        <f t="shared" si="153"/>
        <v>0</v>
      </c>
    </row>
    <row r="180" spans="1:12" ht="20.25" customHeight="1">
      <c r="A180" s="48"/>
      <c r="B180" s="52" t="s">
        <v>997</v>
      </c>
      <c r="C180" s="77"/>
      <c r="D180" s="58" t="s">
        <v>998</v>
      </c>
      <c r="E180" s="34">
        <f t="shared" si="120"/>
        <v>0</v>
      </c>
      <c r="F180" s="34">
        <f>F576</f>
        <v>0</v>
      </c>
      <c r="G180" s="34">
        <f aca="true" t="shared" si="154" ref="G180:L181">G576</f>
        <v>0</v>
      </c>
      <c r="H180" s="34">
        <f t="shared" si="154"/>
        <v>0</v>
      </c>
      <c r="I180" s="34">
        <f t="shared" si="154"/>
        <v>0</v>
      </c>
      <c r="J180" s="34">
        <f t="shared" si="154"/>
        <v>0</v>
      </c>
      <c r="K180" s="34">
        <f t="shared" si="154"/>
        <v>0</v>
      </c>
      <c r="L180" s="38">
        <f t="shared" si="154"/>
        <v>0</v>
      </c>
    </row>
    <row r="181" spans="1:12" ht="20.25" customHeight="1">
      <c r="A181" s="48"/>
      <c r="B181" s="86" t="s">
        <v>526</v>
      </c>
      <c r="C181" s="86"/>
      <c r="D181" s="58" t="s">
        <v>685</v>
      </c>
      <c r="E181" s="34">
        <f t="shared" si="120"/>
        <v>0</v>
      </c>
      <c r="F181" s="34">
        <f>F577</f>
        <v>0</v>
      </c>
      <c r="G181" s="34">
        <f t="shared" si="154"/>
        <v>0</v>
      </c>
      <c r="H181" s="34">
        <f t="shared" si="154"/>
        <v>0</v>
      </c>
      <c r="I181" s="34">
        <f t="shared" si="154"/>
        <v>0</v>
      </c>
      <c r="J181" s="34">
        <f t="shared" si="154"/>
        <v>0</v>
      </c>
      <c r="K181" s="34">
        <f t="shared" si="154"/>
        <v>0</v>
      </c>
      <c r="L181" s="38">
        <f t="shared" si="154"/>
        <v>0</v>
      </c>
    </row>
    <row r="182" spans="1:12" ht="21.75" customHeight="1">
      <c r="A182" s="48"/>
      <c r="B182" s="86" t="s">
        <v>259</v>
      </c>
      <c r="C182" s="86"/>
      <c r="D182" s="58" t="s">
        <v>260</v>
      </c>
      <c r="E182" s="34">
        <f t="shared" si="120"/>
        <v>0</v>
      </c>
      <c r="F182" s="34">
        <f>F578</f>
        <v>0</v>
      </c>
      <c r="G182" s="34">
        <f aca="true" t="shared" si="155" ref="G182:L182">G578</f>
        <v>0</v>
      </c>
      <c r="H182" s="34">
        <f t="shared" si="155"/>
        <v>0</v>
      </c>
      <c r="I182" s="34">
        <f t="shared" si="155"/>
        <v>0</v>
      </c>
      <c r="J182" s="34">
        <f t="shared" si="155"/>
        <v>0</v>
      </c>
      <c r="K182" s="34">
        <f t="shared" si="155"/>
        <v>0</v>
      </c>
      <c r="L182" s="38">
        <f t="shared" si="155"/>
        <v>0</v>
      </c>
    </row>
    <row r="183" spans="1:12" ht="15.75">
      <c r="A183" s="48"/>
      <c r="B183" s="86" t="s">
        <v>789</v>
      </c>
      <c r="C183" s="86"/>
      <c r="D183" s="58" t="s">
        <v>790</v>
      </c>
      <c r="E183" s="34">
        <f t="shared" si="120"/>
        <v>0</v>
      </c>
      <c r="F183" s="34">
        <f>F496</f>
        <v>0</v>
      </c>
      <c r="G183" s="34">
        <f aca="true" t="shared" si="156" ref="G183:L183">G496</f>
        <v>0</v>
      </c>
      <c r="H183" s="34">
        <f t="shared" si="156"/>
        <v>0</v>
      </c>
      <c r="I183" s="34">
        <f t="shared" si="156"/>
        <v>0</v>
      </c>
      <c r="J183" s="34">
        <f t="shared" si="156"/>
        <v>0</v>
      </c>
      <c r="K183" s="34">
        <f t="shared" si="156"/>
        <v>0</v>
      </c>
      <c r="L183" s="38">
        <f t="shared" si="156"/>
        <v>0</v>
      </c>
    </row>
    <row r="184" spans="1:12" ht="34.5" customHeight="1">
      <c r="A184" s="48"/>
      <c r="B184" s="86" t="s">
        <v>916</v>
      </c>
      <c r="C184" s="86"/>
      <c r="D184" s="58" t="s">
        <v>917</v>
      </c>
      <c r="E184" s="34">
        <f t="shared" si="120"/>
        <v>0</v>
      </c>
      <c r="F184" s="34">
        <f>F579</f>
        <v>0</v>
      </c>
      <c r="G184" s="34">
        <f aca="true" t="shared" si="157" ref="G184:L185">G579</f>
        <v>0</v>
      </c>
      <c r="H184" s="34">
        <f t="shared" si="157"/>
        <v>0</v>
      </c>
      <c r="I184" s="34">
        <f t="shared" si="157"/>
        <v>0</v>
      </c>
      <c r="J184" s="34">
        <f t="shared" si="157"/>
        <v>0</v>
      </c>
      <c r="K184" s="34">
        <f t="shared" si="157"/>
        <v>0</v>
      </c>
      <c r="L184" s="38">
        <f t="shared" si="157"/>
        <v>0</v>
      </c>
    </row>
    <row r="185" spans="1:12" ht="41.25" customHeight="1">
      <c r="A185" s="48"/>
      <c r="B185" s="85" t="s">
        <v>1136</v>
      </c>
      <c r="C185" s="85"/>
      <c r="D185" s="58" t="s">
        <v>1122</v>
      </c>
      <c r="E185" s="34">
        <f t="shared" si="120"/>
        <v>1500</v>
      </c>
      <c r="F185" s="34">
        <f>F580</f>
        <v>73</v>
      </c>
      <c r="G185" s="34">
        <f t="shared" si="157"/>
        <v>1010</v>
      </c>
      <c r="H185" s="34">
        <f t="shared" si="157"/>
        <v>208.5</v>
      </c>
      <c r="I185" s="34">
        <f t="shared" si="157"/>
        <v>208.5</v>
      </c>
      <c r="J185" s="34">
        <f t="shared" si="157"/>
        <v>1563</v>
      </c>
      <c r="K185" s="34">
        <f t="shared" si="157"/>
        <v>1569</v>
      </c>
      <c r="L185" s="38">
        <f t="shared" si="157"/>
        <v>1561.5</v>
      </c>
    </row>
    <row r="186" spans="1:14" ht="36.75" customHeight="1">
      <c r="A186" s="48"/>
      <c r="B186" s="85" t="s">
        <v>1222</v>
      </c>
      <c r="C186" s="85"/>
      <c r="D186" s="58" t="s">
        <v>1223</v>
      </c>
      <c r="E186" s="34">
        <f t="shared" si="120"/>
        <v>0</v>
      </c>
      <c r="F186" s="34">
        <f>F497</f>
        <v>0</v>
      </c>
      <c r="G186" s="34">
        <f aca="true" t="shared" si="158" ref="G186:L186">G497</f>
        <v>0</v>
      </c>
      <c r="H186" s="34">
        <f t="shared" si="158"/>
        <v>0</v>
      </c>
      <c r="I186" s="34">
        <f t="shared" si="158"/>
        <v>0</v>
      </c>
      <c r="J186" s="34">
        <f t="shared" si="158"/>
        <v>0</v>
      </c>
      <c r="K186" s="34">
        <f t="shared" si="158"/>
        <v>0</v>
      </c>
      <c r="L186" s="38">
        <f t="shared" si="158"/>
        <v>0</v>
      </c>
      <c r="M186" s="4"/>
      <c r="N186" s="5"/>
    </row>
    <row r="187" spans="1:14" ht="15.75">
      <c r="A187" s="48"/>
      <c r="B187" s="85" t="s">
        <v>1285</v>
      </c>
      <c r="C187" s="85"/>
      <c r="D187" s="58" t="s">
        <v>1284</v>
      </c>
      <c r="E187" s="34">
        <f t="shared" si="120"/>
        <v>0</v>
      </c>
      <c r="F187" s="34">
        <f>F581</f>
        <v>0</v>
      </c>
      <c r="G187" s="34">
        <f aca="true" t="shared" si="159" ref="G187:L187">G581</f>
        <v>0</v>
      </c>
      <c r="H187" s="34">
        <f t="shared" si="159"/>
        <v>0</v>
      </c>
      <c r="I187" s="34">
        <f t="shared" si="159"/>
        <v>0</v>
      </c>
      <c r="J187" s="34">
        <f t="shared" si="159"/>
        <v>0</v>
      </c>
      <c r="K187" s="34">
        <f t="shared" si="159"/>
        <v>0</v>
      </c>
      <c r="L187" s="38">
        <f t="shared" si="159"/>
        <v>0</v>
      </c>
      <c r="M187" s="4"/>
      <c r="N187" s="5"/>
    </row>
    <row r="188" spans="1:14" ht="34.5" customHeight="1">
      <c r="A188" s="48"/>
      <c r="B188" s="85" t="s">
        <v>1313</v>
      </c>
      <c r="C188" s="85"/>
      <c r="D188" s="58" t="s">
        <v>1308</v>
      </c>
      <c r="E188" s="34">
        <f t="shared" si="120"/>
        <v>0</v>
      </c>
      <c r="F188" s="34">
        <f>SUM(F189:F190)</f>
        <v>0</v>
      </c>
      <c r="G188" s="34">
        <f aca="true" t="shared" si="160" ref="G188:L188">SUM(G189:G190)</f>
        <v>0</v>
      </c>
      <c r="H188" s="34">
        <f t="shared" si="160"/>
        <v>0</v>
      </c>
      <c r="I188" s="34">
        <f t="shared" si="160"/>
        <v>0</v>
      </c>
      <c r="J188" s="34">
        <f t="shared" si="160"/>
        <v>0</v>
      </c>
      <c r="K188" s="34">
        <f t="shared" si="160"/>
        <v>0</v>
      </c>
      <c r="L188" s="38">
        <f t="shared" si="160"/>
        <v>0</v>
      </c>
      <c r="M188" s="4"/>
      <c r="N188" s="5"/>
    </row>
    <row r="189" spans="1:14" ht="36.75" customHeight="1">
      <c r="A189" s="48"/>
      <c r="B189" s="78"/>
      <c r="C189" s="78" t="s">
        <v>1309</v>
      </c>
      <c r="D189" s="58" t="s">
        <v>1310</v>
      </c>
      <c r="E189" s="34">
        <f t="shared" si="120"/>
        <v>0</v>
      </c>
      <c r="F189" s="34">
        <f>F499</f>
        <v>0</v>
      </c>
      <c r="G189" s="34">
        <f aca="true" t="shared" si="161" ref="G189:L189">G499</f>
        <v>0</v>
      </c>
      <c r="H189" s="34">
        <f t="shared" si="161"/>
        <v>0</v>
      </c>
      <c r="I189" s="34">
        <f t="shared" si="161"/>
        <v>0</v>
      </c>
      <c r="J189" s="34">
        <f t="shared" si="161"/>
        <v>0</v>
      </c>
      <c r="K189" s="34">
        <f t="shared" si="161"/>
        <v>0</v>
      </c>
      <c r="L189" s="38">
        <f t="shared" si="161"/>
        <v>0</v>
      </c>
      <c r="M189" s="4"/>
      <c r="N189" s="5"/>
    </row>
    <row r="190" spans="1:14" ht="37.5" customHeight="1">
      <c r="A190" s="48"/>
      <c r="B190" s="78"/>
      <c r="C190" s="78" t="s">
        <v>1311</v>
      </c>
      <c r="D190" s="58" t="s">
        <v>1312</v>
      </c>
      <c r="E190" s="34">
        <f t="shared" si="120"/>
        <v>0</v>
      </c>
      <c r="F190" s="34">
        <f>F583</f>
        <v>0</v>
      </c>
      <c r="G190" s="34">
        <f aca="true" t="shared" si="162" ref="G190:L190">G583</f>
        <v>0</v>
      </c>
      <c r="H190" s="34">
        <f t="shared" si="162"/>
        <v>0</v>
      </c>
      <c r="I190" s="34">
        <f t="shared" si="162"/>
        <v>0</v>
      </c>
      <c r="J190" s="34">
        <f t="shared" si="162"/>
        <v>0</v>
      </c>
      <c r="K190" s="34">
        <f t="shared" si="162"/>
        <v>0</v>
      </c>
      <c r="L190" s="38">
        <f t="shared" si="162"/>
        <v>0</v>
      </c>
      <c r="M190" s="4"/>
      <c r="N190" s="5"/>
    </row>
    <row r="191" spans="1:14" ht="15.75">
      <c r="A191" s="48"/>
      <c r="B191" s="85" t="s">
        <v>1321</v>
      </c>
      <c r="C191" s="85"/>
      <c r="D191" s="58" t="s">
        <v>1320</v>
      </c>
      <c r="E191" s="34">
        <f t="shared" si="120"/>
        <v>0</v>
      </c>
      <c r="F191" s="34">
        <f>F500</f>
        <v>0</v>
      </c>
      <c r="G191" s="34">
        <f aca="true" t="shared" si="163" ref="G191:L191">G500</f>
        <v>0</v>
      </c>
      <c r="H191" s="34">
        <f t="shared" si="163"/>
        <v>0</v>
      </c>
      <c r="I191" s="34">
        <f t="shared" si="163"/>
        <v>0</v>
      </c>
      <c r="J191" s="34">
        <f t="shared" si="163"/>
        <v>0</v>
      </c>
      <c r="K191" s="34">
        <f t="shared" si="163"/>
        <v>0</v>
      </c>
      <c r="L191" s="38">
        <f t="shared" si="163"/>
        <v>0</v>
      </c>
      <c r="M191" s="4"/>
      <c r="N191" s="5"/>
    </row>
    <row r="192" spans="1:14" ht="15.75">
      <c r="A192" s="48"/>
      <c r="B192" s="85" t="s">
        <v>1324</v>
      </c>
      <c r="C192" s="85"/>
      <c r="D192" s="58" t="s">
        <v>1323</v>
      </c>
      <c r="E192" s="34">
        <f t="shared" si="120"/>
        <v>0</v>
      </c>
      <c r="F192" s="34">
        <f aca="true" t="shared" si="164" ref="F192:L192">F501</f>
        <v>0</v>
      </c>
      <c r="G192" s="34">
        <f t="shared" si="164"/>
        <v>0</v>
      </c>
      <c r="H192" s="34">
        <f t="shared" si="164"/>
        <v>0</v>
      </c>
      <c r="I192" s="34">
        <f t="shared" si="164"/>
        <v>0</v>
      </c>
      <c r="J192" s="34">
        <f t="shared" si="164"/>
        <v>0</v>
      </c>
      <c r="K192" s="34">
        <f t="shared" si="164"/>
        <v>0</v>
      </c>
      <c r="L192" s="38">
        <f t="shared" si="164"/>
        <v>0</v>
      </c>
      <c r="M192" s="4"/>
      <c r="N192" s="5"/>
    </row>
    <row r="193" spans="1:14" ht="15.75">
      <c r="A193" s="48"/>
      <c r="B193" s="85" t="s">
        <v>1327</v>
      </c>
      <c r="C193" s="85"/>
      <c r="D193" s="58" t="s">
        <v>1332</v>
      </c>
      <c r="E193" s="34">
        <f t="shared" si="120"/>
        <v>0</v>
      </c>
      <c r="F193" s="34">
        <f aca="true" t="shared" si="165" ref="F193:L193">F502</f>
        <v>0</v>
      </c>
      <c r="G193" s="34">
        <f t="shared" si="165"/>
        <v>0</v>
      </c>
      <c r="H193" s="34">
        <f t="shared" si="165"/>
        <v>0</v>
      </c>
      <c r="I193" s="34">
        <f t="shared" si="165"/>
        <v>0</v>
      </c>
      <c r="J193" s="34">
        <f t="shared" si="165"/>
        <v>0</v>
      </c>
      <c r="K193" s="34">
        <f t="shared" si="165"/>
        <v>0</v>
      </c>
      <c r="L193" s="38">
        <f t="shared" si="165"/>
        <v>0</v>
      </c>
      <c r="M193" s="4"/>
      <c r="N193" s="5"/>
    </row>
    <row r="194" spans="1:14" ht="15.75">
      <c r="A194" s="48"/>
      <c r="B194" s="85" t="s">
        <v>1334</v>
      </c>
      <c r="C194" s="85"/>
      <c r="D194" s="58" t="s">
        <v>1335</v>
      </c>
      <c r="E194" s="34">
        <f t="shared" si="120"/>
        <v>0</v>
      </c>
      <c r="F194" s="34">
        <f>F584</f>
        <v>0</v>
      </c>
      <c r="G194" s="34">
        <f aca="true" t="shared" si="166" ref="G194:L195">G584</f>
        <v>0</v>
      </c>
      <c r="H194" s="34">
        <f t="shared" si="166"/>
        <v>0</v>
      </c>
      <c r="I194" s="34">
        <f t="shared" si="166"/>
        <v>0</v>
      </c>
      <c r="J194" s="34">
        <f t="shared" si="166"/>
        <v>0</v>
      </c>
      <c r="K194" s="34">
        <f t="shared" si="166"/>
        <v>0</v>
      </c>
      <c r="L194" s="38">
        <f t="shared" si="166"/>
        <v>0</v>
      </c>
      <c r="M194" s="4"/>
      <c r="N194" s="5"/>
    </row>
    <row r="195" spans="1:12" ht="36.75" customHeight="1">
      <c r="A195" s="48"/>
      <c r="B195" s="85" t="s">
        <v>1340</v>
      </c>
      <c r="C195" s="85"/>
      <c r="D195" s="58" t="s">
        <v>1341</v>
      </c>
      <c r="E195" s="34">
        <f t="shared" si="120"/>
        <v>0</v>
      </c>
      <c r="F195" s="34">
        <f>F585</f>
        <v>0</v>
      </c>
      <c r="G195" s="34">
        <f t="shared" si="166"/>
        <v>0</v>
      </c>
      <c r="H195" s="34">
        <f t="shared" si="166"/>
        <v>0</v>
      </c>
      <c r="I195" s="34">
        <f t="shared" si="166"/>
        <v>0</v>
      </c>
      <c r="J195" s="34">
        <f t="shared" si="166"/>
        <v>0</v>
      </c>
      <c r="K195" s="34">
        <f t="shared" si="166"/>
        <v>0</v>
      </c>
      <c r="L195" s="38">
        <f t="shared" si="166"/>
        <v>0</v>
      </c>
    </row>
    <row r="196" spans="1:12" ht="35.25" customHeight="1">
      <c r="A196" s="48"/>
      <c r="B196" s="85" t="s">
        <v>1874</v>
      </c>
      <c r="C196" s="85"/>
      <c r="D196" s="58" t="s">
        <v>1343</v>
      </c>
      <c r="E196" s="34">
        <f t="shared" si="120"/>
        <v>0</v>
      </c>
      <c r="F196" s="34">
        <f>F503</f>
        <v>0</v>
      </c>
      <c r="G196" s="34">
        <f aca="true" t="shared" si="167" ref="G196:L196">G503</f>
        <v>0</v>
      </c>
      <c r="H196" s="34">
        <f t="shared" si="167"/>
        <v>0</v>
      </c>
      <c r="I196" s="34">
        <f t="shared" si="167"/>
        <v>0</v>
      </c>
      <c r="J196" s="34">
        <f t="shared" si="167"/>
        <v>0</v>
      </c>
      <c r="K196" s="34">
        <f t="shared" si="167"/>
        <v>0</v>
      </c>
      <c r="L196" s="38">
        <f t="shared" si="167"/>
        <v>0</v>
      </c>
    </row>
    <row r="197" spans="1:12" ht="15.75">
      <c r="A197" s="48"/>
      <c r="B197" s="85" t="s">
        <v>1350</v>
      </c>
      <c r="C197" s="85"/>
      <c r="D197" s="58" t="s">
        <v>1351</v>
      </c>
      <c r="E197" s="34">
        <f t="shared" si="120"/>
        <v>425261.43</v>
      </c>
      <c r="F197" s="34">
        <f>F586</f>
        <v>0</v>
      </c>
      <c r="G197" s="34">
        <f aca="true" t="shared" si="168" ref="G197:L197">G586</f>
        <v>417947.42</v>
      </c>
      <c r="H197" s="34">
        <f t="shared" si="168"/>
        <v>3681.3699999999953</v>
      </c>
      <c r="I197" s="34">
        <f t="shared" si="168"/>
        <v>3632.6399999999953</v>
      </c>
      <c r="J197" s="34">
        <f t="shared" si="168"/>
        <v>443122.41006</v>
      </c>
      <c r="K197" s="34">
        <f t="shared" si="168"/>
        <v>444823.45577999996</v>
      </c>
      <c r="L197" s="34">
        <f t="shared" si="168"/>
        <v>442697.14863</v>
      </c>
    </row>
    <row r="198" spans="1:12" ht="15.75">
      <c r="A198" s="48"/>
      <c r="B198" s="87" t="s">
        <v>1376</v>
      </c>
      <c r="C198" s="87"/>
      <c r="D198" s="58" t="s">
        <v>1371</v>
      </c>
      <c r="E198" s="34">
        <f t="shared" si="120"/>
        <v>225225.13</v>
      </c>
      <c r="F198" s="34">
        <f>SUM(F199:F201)</f>
        <v>0</v>
      </c>
      <c r="G198" s="34">
        <f aca="true" t="shared" si="169" ref="G198:L198">SUM(G199:G201)</f>
        <v>216007.13</v>
      </c>
      <c r="H198" s="34">
        <f t="shared" si="169"/>
        <v>4609</v>
      </c>
      <c r="I198" s="34">
        <f t="shared" si="169"/>
        <v>4609</v>
      </c>
      <c r="J198" s="34">
        <f t="shared" si="169"/>
        <v>234684.58546</v>
      </c>
      <c r="K198" s="34">
        <f t="shared" si="169"/>
        <v>235585.48598</v>
      </c>
      <c r="L198" s="38">
        <f t="shared" si="169"/>
        <v>234459.36033</v>
      </c>
    </row>
    <row r="199" spans="1:12" ht="15.75">
      <c r="A199" s="48"/>
      <c r="B199" s="78"/>
      <c r="C199" s="78" t="s">
        <v>1354</v>
      </c>
      <c r="D199" s="58" t="s">
        <v>1368</v>
      </c>
      <c r="E199" s="34">
        <f t="shared" si="120"/>
        <v>225225.13</v>
      </c>
      <c r="F199" s="34">
        <f>F588</f>
        <v>0</v>
      </c>
      <c r="G199" s="34">
        <f aca="true" t="shared" si="170" ref="G199:L199">G588</f>
        <v>216007.13</v>
      </c>
      <c r="H199" s="34">
        <f t="shared" si="170"/>
        <v>4609</v>
      </c>
      <c r="I199" s="34">
        <f t="shared" si="170"/>
        <v>4609</v>
      </c>
      <c r="J199" s="34">
        <f t="shared" si="170"/>
        <v>234684.58546</v>
      </c>
      <c r="K199" s="34">
        <f t="shared" si="170"/>
        <v>235585.48598</v>
      </c>
      <c r="L199" s="38">
        <f t="shared" si="170"/>
        <v>234459.36033</v>
      </c>
    </row>
    <row r="200" spans="1:12" ht="21.75" customHeight="1">
      <c r="A200" s="48"/>
      <c r="B200" s="78"/>
      <c r="C200" s="78" t="s">
        <v>1358</v>
      </c>
      <c r="D200" s="58" t="s">
        <v>1369</v>
      </c>
      <c r="E200" s="34">
        <f t="shared" si="120"/>
        <v>0</v>
      </c>
      <c r="F200" s="34">
        <f aca="true" t="shared" si="171" ref="F200:L200">F589</f>
        <v>0</v>
      </c>
      <c r="G200" s="34">
        <f t="shared" si="171"/>
        <v>0</v>
      </c>
      <c r="H200" s="34">
        <f t="shared" si="171"/>
        <v>0</v>
      </c>
      <c r="I200" s="34">
        <f t="shared" si="171"/>
        <v>0</v>
      </c>
      <c r="J200" s="34">
        <f t="shared" si="171"/>
        <v>0</v>
      </c>
      <c r="K200" s="34">
        <f t="shared" si="171"/>
        <v>0</v>
      </c>
      <c r="L200" s="38">
        <f t="shared" si="171"/>
        <v>0</v>
      </c>
    </row>
    <row r="201" spans="1:12" ht="15.75">
      <c r="A201" s="48"/>
      <c r="B201" s="78"/>
      <c r="C201" s="78" t="s">
        <v>1355</v>
      </c>
      <c r="D201" s="58" t="s">
        <v>1370</v>
      </c>
      <c r="E201" s="34">
        <f t="shared" si="120"/>
        <v>0</v>
      </c>
      <c r="F201" s="34">
        <f aca="true" t="shared" si="172" ref="F201:L201">F590</f>
        <v>0</v>
      </c>
      <c r="G201" s="34">
        <f t="shared" si="172"/>
        <v>0</v>
      </c>
      <c r="H201" s="34">
        <f t="shared" si="172"/>
        <v>0</v>
      </c>
      <c r="I201" s="34">
        <f t="shared" si="172"/>
        <v>0</v>
      </c>
      <c r="J201" s="34">
        <f t="shared" si="172"/>
        <v>0</v>
      </c>
      <c r="K201" s="34">
        <f t="shared" si="172"/>
        <v>0</v>
      </c>
      <c r="L201" s="38">
        <f t="shared" si="172"/>
        <v>0</v>
      </c>
    </row>
    <row r="202" spans="1:12" ht="15.75">
      <c r="A202" s="48"/>
      <c r="B202" s="87" t="s">
        <v>1377</v>
      </c>
      <c r="C202" s="87"/>
      <c r="D202" s="58" t="s">
        <v>1372</v>
      </c>
      <c r="E202" s="34">
        <f>F202+G202+H202+I202</f>
        <v>198818</v>
      </c>
      <c r="F202" s="34">
        <f>SUM(F203:F205)</f>
        <v>23345</v>
      </c>
      <c r="G202" s="34">
        <f aca="true" t="shared" si="173" ref="G202:L202">SUM(G203:G205)</f>
        <v>171525</v>
      </c>
      <c r="H202" s="34">
        <f t="shared" si="173"/>
        <v>3423</v>
      </c>
      <c r="I202" s="34">
        <f t="shared" si="173"/>
        <v>525</v>
      </c>
      <c r="J202" s="34">
        <f t="shared" si="173"/>
        <v>207168.356</v>
      </c>
      <c r="K202" s="34">
        <f t="shared" si="173"/>
        <v>207963.628</v>
      </c>
      <c r="L202" s="38">
        <f t="shared" si="173"/>
        <v>206969.538</v>
      </c>
    </row>
    <row r="203" spans="1:12" ht="15.75">
      <c r="A203" s="48"/>
      <c r="B203" s="78"/>
      <c r="C203" s="78" t="s">
        <v>1356</v>
      </c>
      <c r="D203" s="58" t="s">
        <v>1373</v>
      </c>
      <c r="E203" s="34">
        <f t="shared" si="120"/>
        <v>192818</v>
      </c>
      <c r="F203" s="34">
        <f>F592</f>
        <v>20447</v>
      </c>
      <c r="G203" s="34">
        <f aca="true" t="shared" si="174" ref="G203:L203">G592</f>
        <v>168423</v>
      </c>
      <c r="H203" s="34">
        <f t="shared" si="174"/>
        <v>3423</v>
      </c>
      <c r="I203" s="34">
        <f t="shared" si="174"/>
        <v>525</v>
      </c>
      <c r="J203" s="34">
        <f t="shared" si="174"/>
        <v>200916.356</v>
      </c>
      <c r="K203" s="34">
        <f t="shared" si="174"/>
        <v>201687.628</v>
      </c>
      <c r="L203" s="38">
        <f t="shared" si="174"/>
        <v>200723.538</v>
      </c>
    </row>
    <row r="204" spans="1:12" ht="15.75">
      <c r="A204" s="48"/>
      <c r="B204" s="78"/>
      <c r="C204" s="78" t="s">
        <v>1358</v>
      </c>
      <c r="D204" s="58" t="s">
        <v>1374</v>
      </c>
      <c r="E204" s="34">
        <f t="shared" si="120"/>
        <v>0</v>
      </c>
      <c r="F204" s="34">
        <f aca="true" t="shared" si="175" ref="F204:L204">F593</f>
        <v>0</v>
      </c>
      <c r="G204" s="34">
        <f t="shared" si="175"/>
        <v>0</v>
      </c>
      <c r="H204" s="34">
        <f t="shared" si="175"/>
        <v>0</v>
      </c>
      <c r="I204" s="34">
        <f t="shared" si="175"/>
        <v>0</v>
      </c>
      <c r="J204" s="34">
        <f t="shared" si="175"/>
        <v>0</v>
      </c>
      <c r="K204" s="34">
        <f t="shared" si="175"/>
        <v>0</v>
      </c>
      <c r="L204" s="38">
        <f t="shared" si="175"/>
        <v>0</v>
      </c>
    </row>
    <row r="205" spans="1:12" ht="15.75">
      <c r="A205" s="48"/>
      <c r="B205" s="78"/>
      <c r="C205" s="78" t="s">
        <v>1355</v>
      </c>
      <c r="D205" s="58" t="s">
        <v>1375</v>
      </c>
      <c r="E205" s="34">
        <f t="shared" si="120"/>
        <v>6000</v>
      </c>
      <c r="F205" s="34">
        <f aca="true" t="shared" si="176" ref="F205:L205">F594</f>
        <v>2898</v>
      </c>
      <c r="G205" s="34">
        <f t="shared" si="176"/>
        <v>3102</v>
      </c>
      <c r="H205" s="34">
        <f t="shared" si="176"/>
        <v>0</v>
      </c>
      <c r="I205" s="34">
        <f t="shared" si="176"/>
        <v>0</v>
      </c>
      <c r="J205" s="34">
        <f t="shared" si="176"/>
        <v>6252</v>
      </c>
      <c r="K205" s="34">
        <f t="shared" si="176"/>
        <v>6276</v>
      </c>
      <c r="L205" s="38">
        <f t="shared" si="176"/>
        <v>6246</v>
      </c>
    </row>
    <row r="206" spans="1:12" ht="35.25" customHeight="1">
      <c r="A206" s="48"/>
      <c r="B206" s="85" t="s">
        <v>1399</v>
      </c>
      <c r="C206" s="85"/>
      <c r="D206" s="58" t="s">
        <v>1390</v>
      </c>
      <c r="E206" s="34">
        <f t="shared" si="120"/>
        <v>0</v>
      </c>
      <c r="F206" s="34">
        <f>SUM(F207:F209)</f>
        <v>0</v>
      </c>
      <c r="G206" s="34">
        <f aca="true" t="shared" si="177" ref="G206:L206">SUM(G207:G209)</f>
        <v>0</v>
      </c>
      <c r="H206" s="34">
        <f t="shared" si="177"/>
        <v>0</v>
      </c>
      <c r="I206" s="34">
        <f t="shared" si="177"/>
        <v>0</v>
      </c>
      <c r="J206" s="34">
        <f t="shared" si="177"/>
        <v>0</v>
      </c>
      <c r="K206" s="34">
        <f t="shared" si="177"/>
        <v>0</v>
      </c>
      <c r="L206" s="38">
        <f t="shared" si="177"/>
        <v>0</v>
      </c>
    </row>
    <row r="207" spans="1:12" ht="15.75">
      <c r="A207" s="48"/>
      <c r="B207" s="78"/>
      <c r="C207" s="78" t="s">
        <v>1354</v>
      </c>
      <c r="D207" s="58" t="s">
        <v>1391</v>
      </c>
      <c r="E207" s="34">
        <f aca="true" t="shared" si="178" ref="E207:E270">F207+G207+H207+I207</f>
        <v>0</v>
      </c>
      <c r="F207" s="34">
        <f>F596</f>
        <v>0</v>
      </c>
      <c r="G207" s="34">
        <f aca="true" t="shared" si="179" ref="G207:L207">G596</f>
        <v>0</v>
      </c>
      <c r="H207" s="34">
        <f t="shared" si="179"/>
        <v>0</v>
      </c>
      <c r="I207" s="34">
        <f t="shared" si="179"/>
        <v>0</v>
      </c>
      <c r="J207" s="34">
        <f t="shared" si="179"/>
        <v>0</v>
      </c>
      <c r="K207" s="34">
        <f t="shared" si="179"/>
        <v>0</v>
      </c>
      <c r="L207" s="38">
        <f t="shared" si="179"/>
        <v>0</v>
      </c>
    </row>
    <row r="208" spans="1:12" ht="15.75">
      <c r="A208" s="48"/>
      <c r="B208" s="78"/>
      <c r="C208" s="78" t="s">
        <v>1358</v>
      </c>
      <c r="D208" s="58" t="s">
        <v>1392</v>
      </c>
      <c r="E208" s="34">
        <f t="shared" si="178"/>
        <v>0</v>
      </c>
      <c r="F208" s="34">
        <f aca="true" t="shared" si="180" ref="F208:L208">F597</f>
        <v>0</v>
      </c>
      <c r="G208" s="34">
        <f t="shared" si="180"/>
        <v>0</v>
      </c>
      <c r="H208" s="34">
        <f t="shared" si="180"/>
        <v>0</v>
      </c>
      <c r="I208" s="34">
        <f t="shared" si="180"/>
        <v>0</v>
      </c>
      <c r="J208" s="34">
        <f t="shared" si="180"/>
        <v>0</v>
      </c>
      <c r="K208" s="34">
        <f t="shared" si="180"/>
        <v>0</v>
      </c>
      <c r="L208" s="38">
        <f t="shared" si="180"/>
        <v>0</v>
      </c>
    </row>
    <row r="209" spans="1:12" ht="15.75">
      <c r="A209" s="48"/>
      <c r="B209" s="78"/>
      <c r="C209" s="78" t="s">
        <v>1355</v>
      </c>
      <c r="D209" s="58" t="s">
        <v>1393</v>
      </c>
      <c r="E209" s="34">
        <f t="shared" si="178"/>
        <v>0</v>
      </c>
      <c r="F209" s="34">
        <f aca="true" t="shared" si="181" ref="F209:L209">F598</f>
        <v>0</v>
      </c>
      <c r="G209" s="34">
        <f t="shared" si="181"/>
        <v>0</v>
      </c>
      <c r="H209" s="34">
        <f t="shared" si="181"/>
        <v>0</v>
      </c>
      <c r="I209" s="34">
        <f t="shared" si="181"/>
        <v>0</v>
      </c>
      <c r="J209" s="34">
        <f t="shared" si="181"/>
        <v>0</v>
      </c>
      <c r="K209" s="34">
        <f t="shared" si="181"/>
        <v>0</v>
      </c>
      <c r="L209" s="38">
        <f t="shared" si="181"/>
        <v>0</v>
      </c>
    </row>
    <row r="210" spans="1:12" ht="36.75" customHeight="1">
      <c r="A210" s="48"/>
      <c r="B210" s="85" t="s">
        <v>1398</v>
      </c>
      <c r="C210" s="85"/>
      <c r="D210" s="58" t="s">
        <v>1394</v>
      </c>
      <c r="E210" s="34">
        <f t="shared" si="178"/>
        <v>0</v>
      </c>
      <c r="F210" s="34">
        <f>SUM(F211:F213)</f>
        <v>0</v>
      </c>
      <c r="G210" s="34">
        <f aca="true" t="shared" si="182" ref="G210:L210">SUM(G211:G213)</f>
        <v>0</v>
      </c>
      <c r="H210" s="34">
        <f t="shared" si="182"/>
        <v>0</v>
      </c>
      <c r="I210" s="34">
        <f t="shared" si="182"/>
        <v>0</v>
      </c>
      <c r="J210" s="34">
        <f t="shared" si="182"/>
        <v>0</v>
      </c>
      <c r="K210" s="34">
        <f t="shared" si="182"/>
        <v>0</v>
      </c>
      <c r="L210" s="38">
        <f t="shared" si="182"/>
        <v>0</v>
      </c>
    </row>
    <row r="211" spans="1:12" ht="15.75">
      <c r="A211" s="48"/>
      <c r="B211" s="78"/>
      <c r="C211" s="78" t="s">
        <v>1356</v>
      </c>
      <c r="D211" s="58" t="s">
        <v>1395</v>
      </c>
      <c r="E211" s="34">
        <f t="shared" si="178"/>
        <v>0</v>
      </c>
      <c r="F211" s="34">
        <f>F600</f>
        <v>0</v>
      </c>
      <c r="G211" s="34">
        <f aca="true" t="shared" si="183" ref="G211:L211">G600</f>
        <v>0</v>
      </c>
      <c r="H211" s="34">
        <f t="shared" si="183"/>
        <v>0</v>
      </c>
      <c r="I211" s="34">
        <f t="shared" si="183"/>
        <v>0</v>
      </c>
      <c r="J211" s="34">
        <f t="shared" si="183"/>
        <v>0</v>
      </c>
      <c r="K211" s="34">
        <f t="shared" si="183"/>
        <v>0</v>
      </c>
      <c r="L211" s="38">
        <f t="shared" si="183"/>
        <v>0</v>
      </c>
    </row>
    <row r="212" spans="1:12" ht="15.75">
      <c r="A212" s="48"/>
      <c r="B212" s="78"/>
      <c r="C212" s="78" t="s">
        <v>1358</v>
      </c>
      <c r="D212" s="58" t="s">
        <v>1396</v>
      </c>
      <c r="E212" s="34">
        <f t="shared" si="178"/>
        <v>0</v>
      </c>
      <c r="F212" s="34">
        <f aca="true" t="shared" si="184" ref="F212:L212">F601</f>
        <v>0</v>
      </c>
      <c r="G212" s="34">
        <f t="shared" si="184"/>
        <v>0</v>
      </c>
      <c r="H212" s="34">
        <f t="shared" si="184"/>
        <v>0</v>
      </c>
      <c r="I212" s="34">
        <f t="shared" si="184"/>
        <v>0</v>
      </c>
      <c r="J212" s="34">
        <f t="shared" si="184"/>
        <v>0</v>
      </c>
      <c r="K212" s="34">
        <f t="shared" si="184"/>
        <v>0</v>
      </c>
      <c r="L212" s="38">
        <f t="shared" si="184"/>
        <v>0</v>
      </c>
    </row>
    <row r="213" spans="1:12" ht="15.75">
      <c r="A213" s="48"/>
      <c r="B213" s="78"/>
      <c r="C213" s="78" t="s">
        <v>1355</v>
      </c>
      <c r="D213" s="58" t="s">
        <v>1397</v>
      </c>
      <c r="E213" s="34">
        <f t="shared" si="178"/>
        <v>0</v>
      </c>
      <c r="F213" s="34">
        <f aca="true" t="shared" si="185" ref="F213:L213">F602</f>
        <v>0</v>
      </c>
      <c r="G213" s="34">
        <f t="shared" si="185"/>
        <v>0</v>
      </c>
      <c r="H213" s="34">
        <f t="shared" si="185"/>
        <v>0</v>
      </c>
      <c r="I213" s="34">
        <f t="shared" si="185"/>
        <v>0</v>
      </c>
      <c r="J213" s="34">
        <f t="shared" si="185"/>
        <v>0</v>
      </c>
      <c r="K213" s="34">
        <f t="shared" si="185"/>
        <v>0</v>
      </c>
      <c r="L213" s="38">
        <f t="shared" si="185"/>
        <v>0</v>
      </c>
    </row>
    <row r="214" spans="1:12" ht="32.25" customHeight="1">
      <c r="A214" s="48"/>
      <c r="B214" s="85" t="s">
        <v>1422</v>
      </c>
      <c r="C214" s="85"/>
      <c r="D214" s="58" t="s">
        <v>1416</v>
      </c>
      <c r="E214" s="34">
        <f t="shared" si="178"/>
        <v>0</v>
      </c>
      <c r="F214" s="34">
        <f>SUM(F215:F217)</f>
        <v>0</v>
      </c>
      <c r="G214" s="34">
        <f aca="true" t="shared" si="186" ref="G214:L214">SUM(G215:G217)</f>
        <v>0</v>
      </c>
      <c r="H214" s="34">
        <f t="shared" si="186"/>
        <v>0</v>
      </c>
      <c r="I214" s="34">
        <f t="shared" si="186"/>
        <v>0</v>
      </c>
      <c r="J214" s="34">
        <f t="shared" si="186"/>
        <v>0</v>
      </c>
      <c r="K214" s="34">
        <f t="shared" si="186"/>
        <v>0</v>
      </c>
      <c r="L214" s="38">
        <f t="shared" si="186"/>
        <v>0</v>
      </c>
    </row>
    <row r="215" spans="1:12" ht="15.75">
      <c r="A215" s="48"/>
      <c r="B215" s="78"/>
      <c r="C215" s="78" t="s">
        <v>1417</v>
      </c>
      <c r="D215" s="58" t="s">
        <v>1419</v>
      </c>
      <c r="E215" s="34">
        <f t="shared" si="178"/>
        <v>0</v>
      </c>
      <c r="F215" s="34">
        <f>F604</f>
        <v>0</v>
      </c>
      <c r="G215" s="34">
        <f aca="true" t="shared" si="187" ref="G215:L215">G604</f>
        <v>0</v>
      </c>
      <c r="H215" s="34">
        <f t="shared" si="187"/>
        <v>0</v>
      </c>
      <c r="I215" s="34">
        <f t="shared" si="187"/>
        <v>0</v>
      </c>
      <c r="J215" s="34">
        <f t="shared" si="187"/>
        <v>0</v>
      </c>
      <c r="K215" s="34">
        <f t="shared" si="187"/>
        <v>0</v>
      </c>
      <c r="L215" s="38">
        <f t="shared" si="187"/>
        <v>0</v>
      </c>
    </row>
    <row r="216" spans="1:12" ht="15.75">
      <c r="A216" s="48"/>
      <c r="B216" s="78"/>
      <c r="C216" s="78" t="s">
        <v>1418</v>
      </c>
      <c r="D216" s="58" t="s">
        <v>1420</v>
      </c>
      <c r="E216" s="34">
        <f t="shared" si="178"/>
        <v>0</v>
      </c>
      <c r="F216" s="34">
        <f aca="true" t="shared" si="188" ref="F216:L216">F605</f>
        <v>0</v>
      </c>
      <c r="G216" s="34">
        <f t="shared" si="188"/>
        <v>0</v>
      </c>
      <c r="H216" s="34">
        <f t="shared" si="188"/>
        <v>0</v>
      </c>
      <c r="I216" s="34">
        <f t="shared" si="188"/>
        <v>0</v>
      </c>
      <c r="J216" s="34">
        <f t="shared" si="188"/>
        <v>0</v>
      </c>
      <c r="K216" s="34">
        <f t="shared" si="188"/>
        <v>0</v>
      </c>
      <c r="L216" s="38">
        <f t="shared" si="188"/>
        <v>0</v>
      </c>
    </row>
    <row r="217" spans="1:12" ht="15.75">
      <c r="A217" s="48"/>
      <c r="B217" s="78"/>
      <c r="C217" s="78" t="s">
        <v>922</v>
      </c>
      <c r="D217" s="58" t="s">
        <v>1421</v>
      </c>
      <c r="E217" s="34">
        <f t="shared" si="178"/>
        <v>0</v>
      </c>
      <c r="F217" s="34">
        <f aca="true" t="shared" si="189" ref="F217:L217">F606</f>
        <v>0</v>
      </c>
      <c r="G217" s="34">
        <f t="shared" si="189"/>
        <v>0</v>
      </c>
      <c r="H217" s="34">
        <f t="shared" si="189"/>
        <v>0</v>
      </c>
      <c r="I217" s="34">
        <f t="shared" si="189"/>
        <v>0</v>
      </c>
      <c r="J217" s="34">
        <f t="shared" si="189"/>
        <v>0</v>
      </c>
      <c r="K217" s="34">
        <f t="shared" si="189"/>
        <v>0</v>
      </c>
      <c r="L217" s="38">
        <f t="shared" si="189"/>
        <v>0</v>
      </c>
    </row>
    <row r="218" spans="1:12" ht="51" customHeight="1">
      <c r="A218" s="48"/>
      <c r="B218" s="85" t="s">
        <v>1448</v>
      </c>
      <c r="C218" s="85"/>
      <c r="D218" s="68" t="s">
        <v>1443</v>
      </c>
      <c r="E218" s="34">
        <f t="shared" si="178"/>
        <v>0</v>
      </c>
      <c r="F218" s="34">
        <f>SUM(F219:F220)</f>
        <v>0</v>
      </c>
      <c r="G218" s="34">
        <f aca="true" t="shared" si="190" ref="G218:L218">SUM(G219:G220)</f>
        <v>0</v>
      </c>
      <c r="H218" s="34">
        <f t="shared" si="190"/>
        <v>0</v>
      </c>
      <c r="I218" s="34">
        <f t="shared" si="190"/>
        <v>0</v>
      </c>
      <c r="J218" s="34">
        <f t="shared" si="190"/>
        <v>0</v>
      </c>
      <c r="K218" s="34">
        <f t="shared" si="190"/>
        <v>0</v>
      </c>
      <c r="L218" s="38">
        <f t="shared" si="190"/>
        <v>0</v>
      </c>
    </row>
    <row r="219" spans="1:12" ht="31.5">
      <c r="A219" s="48"/>
      <c r="B219" s="78"/>
      <c r="C219" s="78" t="s">
        <v>1445</v>
      </c>
      <c r="D219" s="68" t="s">
        <v>1444</v>
      </c>
      <c r="E219" s="34">
        <f t="shared" si="178"/>
        <v>0</v>
      </c>
      <c r="F219" s="34">
        <f>F608</f>
        <v>0</v>
      </c>
      <c r="G219" s="34">
        <f aca="true" t="shared" si="191" ref="G219:L220">G608</f>
        <v>0</v>
      </c>
      <c r="H219" s="34">
        <f t="shared" si="191"/>
        <v>0</v>
      </c>
      <c r="I219" s="34">
        <f t="shared" si="191"/>
        <v>0</v>
      </c>
      <c r="J219" s="34">
        <f t="shared" si="191"/>
        <v>0</v>
      </c>
      <c r="K219" s="34">
        <f t="shared" si="191"/>
        <v>0</v>
      </c>
      <c r="L219" s="38">
        <f t="shared" si="191"/>
        <v>0</v>
      </c>
    </row>
    <row r="220" spans="1:12" ht="42" customHeight="1">
      <c r="A220" s="48"/>
      <c r="B220" s="78"/>
      <c r="C220" s="78" t="s">
        <v>1446</v>
      </c>
      <c r="D220" s="68" t="s">
        <v>1447</v>
      </c>
      <c r="E220" s="34">
        <f t="shared" si="178"/>
        <v>0</v>
      </c>
      <c r="F220" s="34">
        <f>F609</f>
        <v>0</v>
      </c>
      <c r="G220" s="34">
        <f t="shared" si="191"/>
        <v>0</v>
      </c>
      <c r="H220" s="34">
        <f t="shared" si="191"/>
        <v>0</v>
      </c>
      <c r="I220" s="34">
        <f t="shared" si="191"/>
        <v>0</v>
      </c>
      <c r="J220" s="34">
        <f t="shared" si="191"/>
        <v>0</v>
      </c>
      <c r="K220" s="34">
        <f t="shared" si="191"/>
        <v>0</v>
      </c>
      <c r="L220" s="38">
        <f t="shared" si="191"/>
        <v>0</v>
      </c>
    </row>
    <row r="221" spans="1:12" ht="38.25" customHeight="1">
      <c r="A221" s="140" t="s">
        <v>1492</v>
      </c>
      <c r="B221" s="141"/>
      <c r="C221" s="141"/>
      <c r="D221" s="67" t="s">
        <v>533</v>
      </c>
      <c r="E221" s="37">
        <f t="shared" si="178"/>
        <v>298386.57</v>
      </c>
      <c r="F221" s="37">
        <f>F222+F223+F224+F225+F226+F227+F228+F229+F230+F231+F232+F233+F236+F237+F238</f>
        <v>0</v>
      </c>
      <c r="G221" s="37">
        <f aca="true" t="shared" si="192" ref="G221:L221">G222+G223+G224+G225+G226+G227+G228+G229+G230+G231+G232+G233+G236+G237+G238</f>
        <v>297993.57</v>
      </c>
      <c r="H221" s="37">
        <f t="shared" si="192"/>
        <v>393</v>
      </c>
      <c r="I221" s="37">
        <f t="shared" si="192"/>
        <v>0</v>
      </c>
      <c r="J221" s="37">
        <f t="shared" si="192"/>
        <v>298343.94994</v>
      </c>
      <c r="K221" s="37">
        <f t="shared" si="192"/>
        <v>299489.22422000003</v>
      </c>
      <c r="L221" s="39">
        <f t="shared" si="192"/>
        <v>298057.63137</v>
      </c>
    </row>
    <row r="222" spans="1:12" ht="15.75">
      <c r="A222" s="48"/>
      <c r="B222" s="85" t="s">
        <v>73</v>
      </c>
      <c r="C222" s="85"/>
      <c r="D222" s="58" t="s">
        <v>775</v>
      </c>
      <c r="E222" s="34">
        <f t="shared" si="178"/>
        <v>0</v>
      </c>
      <c r="F222" s="34">
        <f>F505</f>
        <v>0</v>
      </c>
      <c r="G222" s="34">
        <f aca="true" t="shared" si="193" ref="G222:L223">G505</f>
        <v>0</v>
      </c>
      <c r="H222" s="34">
        <f t="shared" si="193"/>
        <v>0</v>
      </c>
      <c r="I222" s="34">
        <f t="shared" si="193"/>
        <v>0</v>
      </c>
      <c r="J222" s="34">
        <f t="shared" si="193"/>
        <v>0</v>
      </c>
      <c r="K222" s="34">
        <f t="shared" si="193"/>
        <v>0</v>
      </c>
      <c r="L222" s="38">
        <f t="shared" si="193"/>
        <v>0</v>
      </c>
    </row>
    <row r="223" spans="1:12" ht="39.75" customHeight="1">
      <c r="A223" s="49"/>
      <c r="B223" s="87" t="s">
        <v>356</v>
      </c>
      <c r="C223" s="87"/>
      <c r="D223" s="58" t="s">
        <v>357</v>
      </c>
      <c r="E223" s="34">
        <f t="shared" si="178"/>
        <v>0</v>
      </c>
      <c r="F223" s="34">
        <f>F506</f>
        <v>0</v>
      </c>
      <c r="G223" s="34">
        <f t="shared" si="193"/>
        <v>0</v>
      </c>
      <c r="H223" s="34">
        <f t="shared" si="193"/>
        <v>0</v>
      </c>
      <c r="I223" s="34">
        <f t="shared" si="193"/>
        <v>0</v>
      </c>
      <c r="J223" s="34">
        <f t="shared" si="193"/>
        <v>0</v>
      </c>
      <c r="K223" s="34">
        <f t="shared" si="193"/>
        <v>0</v>
      </c>
      <c r="L223" s="38">
        <f t="shared" si="193"/>
        <v>0</v>
      </c>
    </row>
    <row r="224" spans="1:12" ht="15.75">
      <c r="A224" s="49"/>
      <c r="B224" s="87" t="s">
        <v>607</v>
      </c>
      <c r="C224" s="87"/>
      <c r="D224" s="58" t="s">
        <v>25</v>
      </c>
      <c r="E224" s="34">
        <f t="shared" si="178"/>
        <v>0</v>
      </c>
      <c r="F224" s="34">
        <f>F507</f>
        <v>0</v>
      </c>
      <c r="G224" s="34">
        <f aca="true" t="shared" si="194" ref="G224:L225">G507</f>
        <v>0</v>
      </c>
      <c r="H224" s="34">
        <f t="shared" si="194"/>
        <v>0</v>
      </c>
      <c r="I224" s="34">
        <f t="shared" si="194"/>
        <v>0</v>
      </c>
      <c r="J224" s="34">
        <f t="shared" si="194"/>
        <v>0</v>
      </c>
      <c r="K224" s="34">
        <f t="shared" si="194"/>
        <v>0</v>
      </c>
      <c r="L224" s="38">
        <f t="shared" si="194"/>
        <v>0</v>
      </c>
    </row>
    <row r="225" spans="1:12" ht="27" customHeight="1">
      <c r="A225" s="49"/>
      <c r="B225" s="87" t="s">
        <v>972</v>
      </c>
      <c r="C225" s="87"/>
      <c r="D225" s="58" t="s">
        <v>151</v>
      </c>
      <c r="E225" s="34">
        <f t="shared" si="178"/>
        <v>0</v>
      </c>
      <c r="F225" s="34">
        <f>F508</f>
        <v>0</v>
      </c>
      <c r="G225" s="34">
        <f t="shared" si="194"/>
        <v>0</v>
      </c>
      <c r="H225" s="34">
        <f t="shared" si="194"/>
        <v>0</v>
      </c>
      <c r="I225" s="34">
        <f t="shared" si="194"/>
        <v>0</v>
      </c>
      <c r="J225" s="34">
        <f t="shared" si="194"/>
        <v>0</v>
      </c>
      <c r="K225" s="34">
        <f t="shared" si="194"/>
        <v>0</v>
      </c>
      <c r="L225" s="38">
        <f t="shared" si="194"/>
        <v>0</v>
      </c>
    </row>
    <row r="226" spans="1:12" ht="15.75">
      <c r="A226" s="49"/>
      <c r="B226" s="87" t="s">
        <v>480</v>
      </c>
      <c r="C226" s="87"/>
      <c r="D226" s="58" t="s">
        <v>481</v>
      </c>
      <c r="E226" s="34">
        <f t="shared" si="178"/>
        <v>4500</v>
      </c>
      <c r="F226" s="34">
        <f>F509</f>
        <v>0</v>
      </c>
      <c r="G226" s="34">
        <f aca="true" t="shared" si="195" ref="G226:L226">G509</f>
        <v>4500</v>
      </c>
      <c r="H226" s="34">
        <f t="shared" si="195"/>
        <v>0</v>
      </c>
      <c r="I226" s="34">
        <f t="shared" si="195"/>
        <v>0</v>
      </c>
      <c r="J226" s="34">
        <f t="shared" si="195"/>
        <v>0</v>
      </c>
      <c r="K226" s="34">
        <f t="shared" si="195"/>
        <v>0</v>
      </c>
      <c r="L226" s="38">
        <f t="shared" si="195"/>
        <v>0</v>
      </c>
    </row>
    <row r="227" spans="1:12" ht="16.5" customHeight="1">
      <c r="A227" s="49"/>
      <c r="B227" s="85" t="s">
        <v>701</v>
      </c>
      <c r="C227" s="85"/>
      <c r="D227" s="58" t="s">
        <v>702</v>
      </c>
      <c r="E227" s="34">
        <f t="shared" si="178"/>
        <v>0</v>
      </c>
      <c r="F227" s="34">
        <f aca="true" t="shared" si="196" ref="F227:L227">F510</f>
        <v>0</v>
      </c>
      <c r="G227" s="34">
        <f t="shared" si="196"/>
        <v>0</v>
      </c>
      <c r="H227" s="34">
        <f t="shared" si="196"/>
        <v>0</v>
      </c>
      <c r="I227" s="34">
        <f t="shared" si="196"/>
        <v>0</v>
      </c>
      <c r="J227" s="34">
        <f t="shared" si="196"/>
        <v>0</v>
      </c>
      <c r="K227" s="34">
        <f t="shared" si="196"/>
        <v>0</v>
      </c>
      <c r="L227" s="38">
        <f t="shared" si="196"/>
        <v>0</v>
      </c>
    </row>
    <row r="228" spans="1:12" ht="33" customHeight="1">
      <c r="A228" s="49"/>
      <c r="B228" s="85" t="s">
        <v>918</v>
      </c>
      <c r="C228" s="85"/>
      <c r="D228" s="58" t="s">
        <v>919</v>
      </c>
      <c r="E228" s="34">
        <f t="shared" si="178"/>
        <v>0</v>
      </c>
      <c r="F228" s="34">
        <f aca="true" t="shared" si="197" ref="F228:L228">F511</f>
        <v>0</v>
      </c>
      <c r="G228" s="34">
        <f t="shared" si="197"/>
        <v>0</v>
      </c>
      <c r="H228" s="34">
        <f t="shared" si="197"/>
        <v>0</v>
      </c>
      <c r="I228" s="34">
        <f t="shared" si="197"/>
        <v>0</v>
      </c>
      <c r="J228" s="34">
        <f t="shared" si="197"/>
        <v>0</v>
      </c>
      <c r="K228" s="34">
        <f t="shared" si="197"/>
        <v>0</v>
      </c>
      <c r="L228" s="38">
        <f t="shared" si="197"/>
        <v>0</v>
      </c>
    </row>
    <row r="229" spans="1:12" ht="33" customHeight="1">
      <c r="A229" s="49"/>
      <c r="B229" s="85" t="s">
        <v>920</v>
      </c>
      <c r="C229" s="85"/>
      <c r="D229" s="58" t="s">
        <v>921</v>
      </c>
      <c r="E229" s="34">
        <f t="shared" si="178"/>
        <v>0</v>
      </c>
      <c r="F229" s="34">
        <f aca="true" t="shared" si="198" ref="F229:L229">F512</f>
        <v>0</v>
      </c>
      <c r="G229" s="34">
        <f t="shared" si="198"/>
        <v>0</v>
      </c>
      <c r="H229" s="34">
        <f t="shared" si="198"/>
        <v>0</v>
      </c>
      <c r="I229" s="34">
        <f t="shared" si="198"/>
        <v>0</v>
      </c>
      <c r="J229" s="34">
        <f t="shared" si="198"/>
        <v>0</v>
      </c>
      <c r="K229" s="34">
        <f t="shared" si="198"/>
        <v>0</v>
      </c>
      <c r="L229" s="38">
        <f t="shared" si="198"/>
        <v>0</v>
      </c>
    </row>
    <row r="230" spans="1:12" ht="39.75" customHeight="1">
      <c r="A230" s="48"/>
      <c r="B230" s="87" t="s">
        <v>1125</v>
      </c>
      <c r="C230" s="87"/>
      <c r="D230" s="58" t="s">
        <v>1124</v>
      </c>
      <c r="E230" s="34">
        <f t="shared" si="178"/>
        <v>0</v>
      </c>
      <c r="F230" s="34">
        <f aca="true" t="shared" si="199" ref="F230:L230">F513</f>
        <v>0</v>
      </c>
      <c r="G230" s="34">
        <f t="shared" si="199"/>
        <v>0</v>
      </c>
      <c r="H230" s="34">
        <f t="shared" si="199"/>
        <v>0</v>
      </c>
      <c r="I230" s="34">
        <f t="shared" si="199"/>
        <v>0</v>
      </c>
      <c r="J230" s="34">
        <f t="shared" si="199"/>
        <v>0</v>
      </c>
      <c r="K230" s="34">
        <f t="shared" si="199"/>
        <v>0</v>
      </c>
      <c r="L230" s="38">
        <f t="shared" si="199"/>
        <v>0</v>
      </c>
    </row>
    <row r="231" spans="1:12" ht="15.75">
      <c r="A231" s="48"/>
      <c r="B231" s="87" t="s">
        <v>1138</v>
      </c>
      <c r="C231" s="87"/>
      <c r="D231" s="58" t="s">
        <v>1126</v>
      </c>
      <c r="E231" s="34">
        <f t="shared" si="178"/>
        <v>0</v>
      </c>
      <c r="F231" s="34">
        <f>F611</f>
        <v>0</v>
      </c>
      <c r="G231" s="34">
        <f aca="true" t="shared" si="200" ref="G231:L231">G611</f>
        <v>0</v>
      </c>
      <c r="H231" s="34">
        <f t="shared" si="200"/>
        <v>0</v>
      </c>
      <c r="I231" s="34">
        <f t="shared" si="200"/>
        <v>0</v>
      </c>
      <c r="J231" s="34">
        <f t="shared" si="200"/>
        <v>0</v>
      </c>
      <c r="K231" s="34">
        <f t="shared" si="200"/>
        <v>0</v>
      </c>
      <c r="L231" s="38">
        <f t="shared" si="200"/>
        <v>0</v>
      </c>
    </row>
    <row r="232" spans="1:12" ht="39.75" customHeight="1">
      <c r="A232" s="48"/>
      <c r="B232" s="87" t="s">
        <v>1201</v>
      </c>
      <c r="C232" s="87"/>
      <c r="D232" s="58" t="s">
        <v>1200</v>
      </c>
      <c r="E232" s="34">
        <f t="shared" si="178"/>
        <v>0</v>
      </c>
      <c r="F232" s="34">
        <f>F514</f>
        <v>0</v>
      </c>
      <c r="G232" s="34">
        <f aca="true" t="shared" si="201" ref="G232:L232">G514</f>
        <v>0</v>
      </c>
      <c r="H232" s="34">
        <f t="shared" si="201"/>
        <v>0</v>
      </c>
      <c r="I232" s="34">
        <f t="shared" si="201"/>
        <v>0</v>
      </c>
      <c r="J232" s="34">
        <f t="shared" si="201"/>
        <v>0</v>
      </c>
      <c r="K232" s="34">
        <f t="shared" si="201"/>
        <v>0</v>
      </c>
      <c r="L232" s="38">
        <f t="shared" si="201"/>
        <v>0</v>
      </c>
    </row>
    <row r="233" spans="1:12" ht="15.75">
      <c r="A233" s="48"/>
      <c r="B233" s="87" t="s">
        <v>1301</v>
      </c>
      <c r="C233" s="87"/>
      <c r="D233" s="58" t="s">
        <v>1296</v>
      </c>
      <c r="E233" s="34">
        <f t="shared" si="178"/>
        <v>286318.57</v>
      </c>
      <c r="F233" s="34">
        <f>SUM(F234:F235)</f>
        <v>0</v>
      </c>
      <c r="G233" s="34">
        <f aca="true" t="shared" si="202" ref="G233:L233">SUM(G234:G235)</f>
        <v>286318.57</v>
      </c>
      <c r="H233" s="34">
        <f t="shared" si="202"/>
        <v>0</v>
      </c>
      <c r="I233" s="34">
        <f t="shared" si="202"/>
        <v>0</v>
      </c>
      <c r="J233" s="34">
        <f t="shared" si="202"/>
        <v>298343.94994</v>
      </c>
      <c r="K233" s="34">
        <f t="shared" si="202"/>
        <v>299489.22422000003</v>
      </c>
      <c r="L233" s="38">
        <f t="shared" si="202"/>
        <v>298057.63137</v>
      </c>
    </row>
    <row r="234" spans="1:12" ht="15.75">
      <c r="A234" s="48"/>
      <c r="B234" s="77"/>
      <c r="C234" s="77" t="s">
        <v>1299</v>
      </c>
      <c r="D234" s="58" t="s">
        <v>1297</v>
      </c>
      <c r="E234" s="34">
        <f t="shared" si="178"/>
        <v>0</v>
      </c>
      <c r="F234" s="34">
        <f>F516</f>
        <v>0</v>
      </c>
      <c r="G234" s="34">
        <f aca="true" t="shared" si="203" ref="G234:L234">G516</f>
        <v>0</v>
      </c>
      <c r="H234" s="34">
        <f t="shared" si="203"/>
        <v>0</v>
      </c>
      <c r="I234" s="34">
        <f t="shared" si="203"/>
        <v>0</v>
      </c>
      <c r="J234" s="34">
        <f t="shared" si="203"/>
        <v>0</v>
      </c>
      <c r="K234" s="34">
        <f t="shared" si="203"/>
        <v>0</v>
      </c>
      <c r="L234" s="38">
        <f t="shared" si="203"/>
        <v>0</v>
      </c>
    </row>
    <row r="235" spans="1:12" ht="15.75">
      <c r="A235" s="48"/>
      <c r="B235" s="77"/>
      <c r="C235" s="77" t="s">
        <v>1300</v>
      </c>
      <c r="D235" s="58" t="s">
        <v>1298</v>
      </c>
      <c r="E235" s="34">
        <f t="shared" si="178"/>
        <v>286318.57</v>
      </c>
      <c r="F235" s="34">
        <f>F613</f>
        <v>0</v>
      </c>
      <c r="G235" s="34">
        <f aca="true" t="shared" si="204" ref="G235:L235">G613</f>
        <v>286318.57</v>
      </c>
      <c r="H235" s="34">
        <f t="shared" si="204"/>
        <v>0</v>
      </c>
      <c r="I235" s="34">
        <f t="shared" si="204"/>
        <v>0</v>
      </c>
      <c r="J235" s="34">
        <f t="shared" si="204"/>
        <v>298343.94994</v>
      </c>
      <c r="K235" s="34">
        <f t="shared" si="204"/>
        <v>299489.22422000003</v>
      </c>
      <c r="L235" s="38">
        <f t="shared" si="204"/>
        <v>298057.63137</v>
      </c>
    </row>
    <row r="236" spans="1:12" ht="35.25" customHeight="1">
      <c r="A236" s="48"/>
      <c r="B236" s="87" t="s">
        <v>1331</v>
      </c>
      <c r="C236" s="87"/>
      <c r="D236" s="58" t="s">
        <v>1330</v>
      </c>
      <c r="E236" s="34">
        <f t="shared" si="178"/>
        <v>0</v>
      </c>
      <c r="F236" s="34">
        <f>F517</f>
        <v>0</v>
      </c>
      <c r="G236" s="34">
        <f aca="true" t="shared" si="205" ref="G236:L236">G517</f>
        <v>0</v>
      </c>
      <c r="H236" s="34">
        <f t="shared" si="205"/>
        <v>0</v>
      </c>
      <c r="I236" s="34">
        <f t="shared" si="205"/>
        <v>0</v>
      </c>
      <c r="J236" s="34">
        <f t="shared" si="205"/>
        <v>0</v>
      </c>
      <c r="K236" s="34">
        <f t="shared" si="205"/>
        <v>0</v>
      </c>
      <c r="L236" s="38">
        <f t="shared" si="205"/>
        <v>0</v>
      </c>
    </row>
    <row r="237" spans="1:12" ht="34.5" customHeight="1">
      <c r="A237" s="48"/>
      <c r="B237" s="87" t="s">
        <v>1336</v>
      </c>
      <c r="C237" s="87"/>
      <c r="D237" s="58" t="s">
        <v>1337</v>
      </c>
      <c r="E237" s="34">
        <f t="shared" si="178"/>
        <v>7568</v>
      </c>
      <c r="F237" s="34">
        <f>F614</f>
        <v>0</v>
      </c>
      <c r="G237" s="34">
        <f aca="true" t="shared" si="206" ref="G237:L238">G614</f>
        <v>7175</v>
      </c>
      <c r="H237" s="34">
        <f t="shared" si="206"/>
        <v>393</v>
      </c>
      <c r="I237" s="34">
        <f t="shared" si="206"/>
        <v>0</v>
      </c>
      <c r="J237" s="34">
        <f t="shared" si="206"/>
        <v>0</v>
      </c>
      <c r="K237" s="34">
        <f t="shared" si="206"/>
        <v>0</v>
      </c>
      <c r="L237" s="38">
        <f t="shared" si="206"/>
        <v>0</v>
      </c>
    </row>
    <row r="238" spans="1:12" ht="15.75">
      <c r="A238" s="48"/>
      <c r="B238" s="87" t="s">
        <v>1424</v>
      </c>
      <c r="C238" s="87"/>
      <c r="D238" s="58" t="s">
        <v>1423</v>
      </c>
      <c r="E238" s="34">
        <f t="shared" si="178"/>
        <v>0</v>
      </c>
      <c r="F238" s="34">
        <f>F615</f>
        <v>0</v>
      </c>
      <c r="G238" s="34">
        <f t="shared" si="206"/>
        <v>0</v>
      </c>
      <c r="H238" s="34">
        <f t="shared" si="206"/>
        <v>0</v>
      </c>
      <c r="I238" s="34">
        <f t="shared" si="206"/>
        <v>0</v>
      </c>
      <c r="J238" s="34">
        <f t="shared" si="206"/>
        <v>0</v>
      </c>
      <c r="K238" s="34">
        <f t="shared" si="206"/>
        <v>0</v>
      </c>
      <c r="L238" s="38">
        <f t="shared" si="206"/>
        <v>0</v>
      </c>
    </row>
    <row r="239" spans="1:12" ht="43.5" customHeight="1">
      <c r="A239" s="177" t="s">
        <v>1868</v>
      </c>
      <c r="B239" s="178"/>
      <c r="C239" s="178"/>
      <c r="D239" s="67" t="s">
        <v>509</v>
      </c>
      <c r="E239" s="37">
        <f t="shared" si="178"/>
        <v>0</v>
      </c>
      <c r="F239" s="37">
        <f>F240+F243+F246+F249+F254+F257+F262+F267+F272+F277+F282+F287+F292+F297+F302+F306+F310+F314</f>
        <v>0</v>
      </c>
      <c r="G239" s="37">
        <f aca="true" t="shared" si="207" ref="G239:L239">G240+G243+G246+G249+G254+G257+G262+G267+G272+G277+G282+G287+G292+G297+G302+G306+G310+G314</f>
        <v>0</v>
      </c>
      <c r="H239" s="37">
        <f t="shared" si="207"/>
        <v>0</v>
      </c>
      <c r="I239" s="37">
        <f t="shared" si="207"/>
        <v>0</v>
      </c>
      <c r="J239" s="37">
        <f t="shared" si="207"/>
        <v>0</v>
      </c>
      <c r="K239" s="37">
        <f t="shared" si="207"/>
        <v>0</v>
      </c>
      <c r="L239" s="76">
        <f t="shared" si="207"/>
        <v>0</v>
      </c>
    </row>
    <row r="240" spans="1:12" ht="15.75">
      <c r="A240" s="49"/>
      <c r="B240" s="87" t="s">
        <v>1185</v>
      </c>
      <c r="C240" s="87"/>
      <c r="D240" s="58" t="s">
        <v>510</v>
      </c>
      <c r="E240" s="34">
        <f t="shared" si="178"/>
        <v>0</v>
      </c>
      <c r="F240" s="34">
        <f>F241+F242</f>
        <v>0</v>
      </c>
      <c r="G240" s="34">
        <f aca="true" t="shared" si="208" ref="G240:L240">G241+G242</f>
        <v>0</v>
      </c>
      <c r="H240" s="34">
        <f t="shared" si="208"/>
        <v>0</v>
      </c>
      <c r="I240" s="34">
        <f t="shared" si="208"/>
        <v>0</v>
      </c>
      <c r="J240" s="34">
        <f t="shared" si="208"/>
        <v>0</v>
      </c>
      <c r="K240" s="34">
        <f t="shared" si="208"/>
        <v>0</v>
      </c>
      <c r="L240" s="38">
        <f t="shared" si="208"/>
        <v>0</v>
      </c>
    </row>
    <row r="241" spans="1:12" ht="15.75">
      <c r="A241" s="49"/>
      <c r="B241" s="77"/>
      <c r="C241" s="45" t="s">
        <v>931</v>
      </c>
      <c r="D241" s="58" t="s">
        <v>932</v>
      </c>
      <c r="E241" s="34">
        <f t="shared" si="178"/>
        <v>0</v>
      </c>
      <c r="F241" s="34">
        <f>F618</f>
        <v>0</v>
      </c>
      <c r="G241" s="34">
        <f aca="true" t="shared" si="209" ref="G241:L242">G618</f>
        <v>0</v>
      </c>
      <c r="H241" s="34">
        <f t="shared" si="209"/>
        <v>0</v>
      </c>
      <c r="I241" s="34">
        <f t="shared" si="209"/>
        <v>0</v>
      </c>
      <c r="J241" s="34">
        <f t="shared" si="209"/>
        <v>0</v>
      </c>
      <c r="K241" s="34">
        <f t="shared" si="209"/>
        <v>0</v>
      </c>
      <c r="L241" s="38">
        <f t="shared" si="209"/>
        <v>0</v>
      </c>
    </row>
    <row r="242" spans="1:12" ht="15.75">
      <c r="A242" s="49"/>
      <c r="B242" s="77"/>
      <c r="C242" s="45" t="s">
        <v>937</v>
      </c>
      <c r="D242" s="58" t="s">
        <v>1184</v>
      </c>
      <c r="E242" s="34">
        <f t="shared" si="178"/>
        <v>0</v>
      </c>
      <c r="F242" s="34">
        <f>F619</f>
        <v>0</v>
      </c>
      <c r="G242" s="34">
        <f t="shared" si="209"/>
        <v>0</v>
      </c>
      <c r="H242" s="34">
        <f t="shared" si="209"/>
        <v>0</v>
      </c>
      <c r="I242" s="34">
        <f t="shared" si="209"/>
        <v>0</v>
      </c>
      <c r="J242" s="34">
        <f t="shared" si="209"/>
        <v>0</v>
      </c>
      <c r="K242" s="34">
        <f t="shared" si="209"/>
        <v>0</v>
      </c>
      <c r="L242" s="38">
        <f t="shared" si="209"/>
        <v>0</v>
      </c>
    </row>
    <row r="243" spans="1:12" ht="15.75">
      <c r="A243" s="49"/>
      <c r="B243" s="87" t="s">
        <v>1187</v>
      </c>
      <c r="C243" s="87"/>
      <c r="D243" s="58" t="s">
        <v>511</v>
      </c>
      <c r="E243" s="34">
        <f t="shared" si="178"/>
        <v>0</v>
      </c>
      <c r="F243" s="34">
        <f>F244+F245</f>
        <v>0</v>
      </c>
      <c r="G243" s="34">
        <f aca="true" t="shared" si="210" ref="G243:L243">G244+G245</f>
        <v>0</v>
      </c>
      <c r="H243" s="34">
        <f t="shared" si="210"/>
        <v>0</v>
      </c>
      <c r="I243" s="34">
        <f t="shared" si="210"/>
        <v>0</v>
      </c>
      <c r="J243" s="34">
        <f t="shared" si="210"/>
        <v>0</v>
      </c>
      <c r="K243" s="34">
        <f t="shared" si="210"/>
        <v>0</v>
      </c>
      <c r="L243" s="38">
        <f t="shared" si="210"/>
        <v>0</v>
      </c>
    </row>
    <row r="244" spans="1:12" ht="15.75">
      <c r="A244" s="49"/>
      <c r="B244" s="77"/>
      <c r="C244" s="45" t="s">
        <v>931</v>
      </c>
      <c r="D244" s="58" t="s">
        <v>933</v>
      </c>
      <c r="E244" s="34">
        <f t="shared" si="178"/>
        <v>0</v>
      </c>
      <c r="F244" s="34">
        <f>F621</f>
        <v>0</v>
      </c>
      <c r="G244" s="34">
        <f aca="true" t="shared" si="211" ref="G244:L245">G621</f>
        <v>0</v>
      </c>
      <c r="H244" s="34">
        <f t="shared" si="211"/>
        <v>0</v>
      </c>
      <c r="I244" s="34">
        <f t="shared" si="211"/>
        <v>0</v>
      </c>
      <c r="J244" s="34">
        <f t="shared" si="211"/>
        <v>0</v>
      </c>
      <c r="K244" s="34">
        <f t="shared" si="211"/>
        <v>0</v>
      </c>
      <c r="L244" s="38">
        <f t="shared" si="211"/>
        <v>0</v>
      </c>
    </row>
    <row r="245" spans="1:12" ht="15.75">
      <c r="A245" s="49"/>
      <c r="B245" s="77"/>
      <c r="C245" s="45" t="s">
        <v>937</v>
      </c>
      <c r="D245" s="58" t="s">
        <v>1186</v>
      </c>
      <c r="E245" s="34">
        <f t="shared" si="178"/>
        <v>0</v>
      </c>
      <c r="F245" s="34">
        <f>F622</f>
        <v>0</v>
      </c>
      <c r="G245" s="34">
        <f t="shared" si="211"/>
        <v>0</v>
      </c>
      <c r="H245" s="34">
        <f t="shared" si="211"/>
        <v>0</v>
      </c>
      <c r="I245" s="34">
        <f t="shared" si="211"/>
        <v>0</v>
      </c>
      <c r="J245" s="34">
        <f t="shared" si="211"/>
        <v>0</v>
      </c>
      <c r="K245" s="34">
        <f t="shared" si="211"/>
        <v>0</v>
      </c>
      <c r="L245" s="38">
        <f t="shared" si="211"/>
        <v>0</v>
      </c>
    </row>
    <row r="246" spans="1:12" ht="15.75">
      <c r="A246" s="49"/>
      <c r="B246" s="87" t="s">
        <v>1189</v>
      </c>
      <c r="C246" s="87"/>
      <c r="D246" s="58" t="s">
        <v>512</v>
      </c>
      <c r="E246" s="34">
        <f t="shared" si="178"/>
        <v>0</v>
      </c>
      <c r="F246" s="34">
        <f>SUM(F247:F248)</f>
        <v>0</v>
      </c>
      <c r="G246" s="34">
        <f aca="true" t="shared" si="212" ref="G246:L246">SUM(G247:G248)</f>
        <v>0</v>
      </c>
      <c r="H246" s="34">
        <f t="shared" si="212"/>
        <v>0</v>
      </c>
      <c r="I246" s="34">
        <f t="shared" si="212"/>
        <v>0</v>
      </c>
      <c r="J246" s="34">
        <f t="shared" si="212"/>
        <v>0</v>
      </c>
      <c r="K246" s="34">
        <f t="shared" si="212"/>
        <v>0</v>
      </c>
      <c r="L246" s="38">
        <f t="shared" si="212"/>
        <v>0</v>
      </c>
    </row>
    <row r="247" spans="1:12" ht="15.75">
      <c r="A247" s="49"/>
      <c r="B247" s="77"/>
      <c r="C247" s="45" t="s">
        <v>931</v>
      </c>
      <c r="D247" s="58" t="s">
        <v>934</v>
      </c>
      <c r="E247" s="34">
        <f t="shared" si="178"/>
        <v>0</v>
      </c>
      <c r="F247" s="34">
        <f>F624</f>
        <v>0</v>
      </c>
      <c r="G247" s="34">
        <f aca="true" t="shared" si="213" ref="G247:L248">G624</f>
        <v>0</v>
      </c>
      <c r="H247" s="34">
        <f t="shared" si="213"/>
        <v>0</v>
      </c>
      <c r="I247" s="34">
        <f t="shared" si="213"/>
        <v>0</v>
      </c>
      <c r="J247" s="34">
        <f t="shared" si="213"/>
        <v>0</v>
      </c>
      <c r="K247" s="34">
        <f t="shared" si="213"/>
        <v>0</v>
      </c>
      <c r="L247" s="38">
        <f t="shared" si="213"/>
        <v>0</v>
      </c>
    </row>
    <row r="248" spans="1:12" ht="15.75">
      <c r="A248" s="49"/>
      <c r="B248" s="77"/>
      <c r="C248" s="45" t="s">
        <v>937</v>
      </c>
      <c r="D248" s="58" t="s">
        <v>1188</v>
      </c>
      <c r="E248" s="34">
        <f t="shared" si="178"/>
        <v>0</v>
      </c>
      <c r="F248" s="34">
        <f>F625</f>
        <v>0</v>
      </c>
      <c r="G248" s="34">
        <f t="shared" si="213"/>
        <v>0</v>
      </c>
      <c r="H248" s="34">
        <f t="shared" si="213"/>
        <v>0</v>
      </c>
      <c r="I248" s="34">
        <f t="shared" si="213"/>
        <v>0</v>
      </c>
      <c r="J248" s="34">
        <f t="shared" si="213"/>
        <v>0</v>
      </c>
      <c r="K248" s="34">
        <f t="shared" si="213"/>
        <v>0</v>
      </c>
      <c r="L248" s="38">
        <f t="shared" si="213"/>
        <v>0</v>
      </c>
    </row>
    <row r="249" spans="1:12" ht="27.75" customHeight="1">
      <c r="A249" s="49"/>
      <c r="B249" s="87" t="s">
        <v>1139</v>
      </c>
      <c r="C249" s="87"/>
      <c r="D249" s="58" t="s">
        <v>513</v>
      </c>
      <c r="E249" s="34">
        <f t="shared" si="178"/>
        <v>0</v>
      </c>
      <c r="F249" s="34">
        <f>SUM(F250:F253)</f>
        <v>0</v>
      </c>
      <c r="G249" s="34">
        <f aca="true" t="shared" si="214" ref="G249:L249">SUM(G250:G253)</f>
        <v>0</v>
      </c>
      <c r="H249" s="34">
        <f t="shared" si="214"/>
        <v>0</v>
      </c>
      <c r="I249" s="34">
        <f t="shared" si="214"/>
        <v>0</v>
      </c>
      <c r="J249" s="34">
        <f t="shared" si="214"/>
        <v>0</v>
      </c>
      <c r="K249" s="34">
        <f t="shared" si="214"/>
        <v>0</v>
      </c>
      <c r="L249" s="38">
        <f t="shared" si="214"/>
        <v>0</v>
      </c>
    </row>
    <row r="250" spans="1:12" ht="15.75">
      <c r="A250" s="49"/>
      <c r="B250" s="77"/>
      <c r="C250" s="45" t="s">
        <v>930</v>
      </c>
      <c r="D250" s="58" t="s">
        <v>935</v>
      </c>
      <c r="E250" s="34">
        <f t="shared" si="178"/>
        <v>0</v>
      </c>
      <c r="F250" s="34">
        <f>F627</f>
        <v>0</v>
      </c>
      <c r="G250" s="34">
        <f aca="true" t="shared" si="215" ref="G250:L250">G627</f>
        <v>0</v>
      </c>
      <c r="H250" s="34">
        <f t="shared" si="215"/>
        <v>0</v>
      </c>
      <c r="I250" s="34">
        <f t="shared" si="215"/>
        <v>0</v>
      </c>
      <c r="J250" s="34">
        <f t="shared" si="215"/>
        <v>0</v>
      </c>
      <c r="K250" s="34">
        <f t="shared" si="215"/>
        <v>0</v>
      </c>
      <c r="L250" s="38">
        <f t="shared" si="215"/>
        <v>0</v>
      </c>
    </row>
    <row r="251" spans="1:12" ht="15.75">
      <c r="A251" s="49"/>
      <c r="B251" s="77"/>
      <c r="C251" s="45" t="s">
        <v>931</v>
      </c>
      <c r="D251" s="58" t="s">
        <v>974</v>
      </c>
      <c r="E251" s="34">
        <f t="shared" si="178"/>
        <v>0</v>
      </c>
      <c r="F251" s="34">
        <f aca="true" t="shared" si="216" ref="F251:L251">F628</f>
        <v>0</v>
      </c>
      <c r="G251" s="34">
        <f t="shared" si="216"/>
        <v>0</v>
      </c>
      <c r="H251" s="34">
        <f t="shared" si="216"/>
        <v>0</v>
      </c>
      <c r="I251" s="34">
        <f t="shared" si="216"/>
        <v>0</v>
      </c>
      <c r="J251" s="34">
        <f t="shared" si="216"/>
        <v>0</v>
      </c>
      <c r="K251" s="34">
        <f t="shared" si="216"/>
        <v>0</v>
      </c>
      <c r="L251" s="38">
        <f t="shared" si="216"/>
        <v>0</v>
      </c>
    </row>
    <row r="252" spans="1:12" ht="15.75">
      <c r="A252" s="49"/>
      <c r="B252" s="77"/>
      <c r="C252" s="45" t="s">
        <v>1060</v>
      </c>
      <c r="D252" s="58" t="s">
        <v>984</v>
      </c>
      <c r="E252" s="34">
        <f t="shared" si="178"/>
        <v>0</v>
      </c>
      <c r="F252" s="34">
        <f aca="true" t="shared" si="217" ref="F252:L252">F629</f>
        <v>0</v>
      </c>
      <c r="G252" s="34">
        <f t="shared" si="217"/>
        <v>0</v>
      </c>
      <c r="H252" s="34">
        <f t="shared" si="217"/>
        <v>0</v>
      </c>
      <c r="I252" s="34">
        <f t="shared" si="217"/>
        <v>0</v>
      </c>
      <c r="J252" s="34">
        <f t="shared" si="217"/>
        <v>0</v>
      </c>
      <c r="K252" s="34">
        <f t="shared" si="217"/>
        <v>0</v>
      </c>
      <c r="L252" s="38">
        <f t="shared" si="217"/>
        <v>0</v>
      </c>
    </row>
    <row r="253" spans="1:12" ht="15.75">
      <c r="A253" s="49"/>
      <c r="B253" s="77"/>
      <c r="C253" s="45" t="s">
        <v>937</v>
      </c>
      <c r="D253" s="58" t="s">
        <v>938</v>
      </c>
      <c r="E253" s="34">
        <f t="shared" si="178"/>
        <v>0</v>
      </c>
      <c r="F253" s="34">
        <f aca="true" t="shared" si="218" ref="F253:L253">F630</f>
        <v>0</v>
      </c>
      <c r="G253" s="34">
        <f t="shared" si="218"/>
        <v>0</v>
      </c>
      <c r="H253" s="34">
        <f t="shared" si="218"/>
        <v>0</v>
      </c>
      <c r="I253" s="34">
        <f t="shared" si="218"/>
        <v>0</v>
      </c>
      <c r="J253" s="34">
        <f t="shared" si="218"/>
        <v>0</v>
      </c>
      <c r="K253" s="34">
        <f t="shared" si="218"/>
        <v>0</v>
      </c>
      <c r="L253" s="38">
        <f t="shared" si="218"/>
        <v>0</v>
      </c>
    </row>
    <row r="254" spans="1:12" ht="15.75">
      <c r="A254" s="49"/>
      <c r="B254" s="87" t="s">
        <v>1191</v>
      </c>
      <c r="C254" s="87"/>
      <c r="D254" s="58" t="s">
        <v>514</v>
      </c>
      <c r="E254" s="34">
        <f t="shared" si="178"/>
        <v>0</v>
      </c>
      <c r="F254" s="34">
        <f>SUM(F255+F256)</f>
        <v>0</v>
      </c>
      <c r="G254" s="34">
        <f aca="true" t="shared" si="219" ref="G254:L254">SUM(G255+G256)</f>
        <v>0</v>
      </c>
      <c r="H254" s="34">
        <f t="shared" si="219"/>
        <v>0</v>
      </c>
      <c r="I254" s="34">
        <f t="shared" si="219"/>
        <v>0</v>
      </c>
      <c r="J254" s="34">
        <f t="shared" si="219"/>
        <v>0</v>
      </c>
      <c r="K254" s="34">
        <f t="shared" si="219"/>
        <v>0</v>
      </c>
      <c r="L254" s="38">
        <f t="shared" si="219"/>
        <v>0</v>
      </c>
    </row>
    <row r="255" spans="1:12" ht="15.75">
      <c r="A255" s="49"/>
      <c r="B255" s="77"/>
      <c r="C255" s="45" t="s">
        <v>931</v>
      </c>
      <c r="D255" s="58" t="s">
        <v>975</v>
      </c>
      <c r="E255" s="34">
        <f t="shared" si="178"/>
        <v>0</v>
      </c>
      <c r="F255" s="34">
        <f>F632</f>
        <v>0</v>
      </c>
      <c r="G255" s="34">
        <f aca="true" t="shared" si="220" ref="G255:L256">G632</f>
        <v>0</v>
      </c>
      <c r="H255" s="34">
        <f t="shared" si="220"/>
        <v>0</v>
      </c>
      <c r="I255" s="34">
        <f t="shared" si="220"/>
        <v>0</v>
      </c>
      <c r="J255" s="34">
        <f t="shared" si="220"/>
        <v>0</v>
      </c>
      <c r="K255" s="34">
        <f t="shared" si="220"/>
        <v>0</v>
      </c>
      <c r="L255" s="38">
        <f t="shared" si="220"/>
        <v>0</v>
      </c>
    </row>
    <row r="256" spans="1:12" ht="15.75">
      <c r="A256" s="49"/>
      <c r="B256" s="77"/>
      <c r="C256" s="45" t="s">
        <v>937</v>
      </c>
      <c r="D256" s="58" t="s">
        <v>1190</v>
      </c>
      <c r="E256" s="34">
        <f t="shared" si="178"/>
        <v>0</v>
      </c>
      <c r="F256" s="34">
        <f>F633</f>
        <v>0</v>
      </c>
      <c r="G256" s="34">
        <f t="shared" si="220"/>
        <v>0</v>
      </c>
      <c r="H256" s="34">
        <f t="shared" si="220"/>
        <v>0</v>
      </c>
      <c r="I256" s="34">
        <f t="shared" si="220"/>
        <v>0</v>
      </c>
      <c r="J256" s="34">
        <f t="shared" si="220"/>
        <v>0</v>
      </c>
      <c r="K256" s="34">
        <f t="shared" si="220"/>
        <v>0</v>
      </c>
      <c r="L256" s="38">
        <f t="shared" si="220"/>
        <v>0</v>
      </c>
    </row>
    <row r="257" spans="1:12" ht="15.75">
      <c r="A257" s="49"/>
      <c r="B257" s="87" t="s">
        <v>940</v>
      </c>
      <c r="C257" s="87"/>
      <c r="D257" s="58" t="s">
        <v>515</v>
      </c>
      <c r="E257" s="34">
        <f t="shared" si="178"/>
        <v>0</v>
      </c>
      <c r="F257" s="34">
        <f>SUM(F258:F261)</f>
        <v>0</v>
      </c>
      <c r="G257" s="34">
        <f aca="true" t="shared" si="221" ref="G257:L257">SUM(G258:G261)</f>
        <v>0</v>
      </c>
      <c r="H257" s="34">
        <f t="shared" si="221"/>
        <v>0</v>
      </c>
      <c r="I257" s="34">
        <f t="shared" si="221"/>
        <v>0</v>
      </c>
      <c r="J257" s="34">
        <f t="shared" si="221"/>
        <v>0</v>
      </c>
      <c r="K257" s="34">
        <f t="shared" si="221"/>
        <v>0</v>
      </c>
      <c r="L257" s="38">
        <f t="shared" si="221"/>
        <v>0</v>
      </c>
    </row>
    <row r="258" spans="1:12" ht="15.75">
      <c r="A258" s="49"/>
      <c r="B258" s="77"/>
      <c r="C258" s="45" t="s">
        <v>930</v>
      </c>
      <c r="D258" s="58" t="s">
        <v>976</v>
      </c>
      <c r="E258" s="34">
        <f t="shared" si="178"/>
        <v>0</v>
      </c>
      <c r="F258" s="34">
        <f>F635</f>
        <v>0</v>
      </c>
      <c r="G258" s="34">
        <f aca="true" t="shared" si="222" ref="G258:L258">G635</f>
        <v>0</v>
      </c>
      <c r="H258" s="34">
        <f t="shared" si="222"/>
        <v>0</v>
      </c>
      <c r="I258" s="34">
        <f t="shared" si="222"/>
        <v>0</v>
      </c>
      <c r="J258" s="34">
        <f t="shared" si="222"/>
        <v>0</v>
      </c>
      <c r="K258" s="34">
        <f t="shared" si="222"/>
        <v>0</v>
      </c>
      <c r="L258" s="38">
        <f t="shared" si="222"/>
        <v>0</v>
      </c>
    </row>
    <row r="259" spans="1:12" ht="15.75">
      <c r="A259" s="49"/>
      <c r="B259" s="77"/>
      <c r="C259" s="45" t="s">
        <v>931</v>
      </c>
      <c r="D259" s="58" t="s">
        <v>977</v>
      </c>
      <c r="E259" s="34">
        <f t="shared" si="178"/>
        <v>0</v>
      </c>
      <c r="F259" s="34">
        <f aca="true" t="shared" si="223" ref="F259:L259">F636</f>
        <v>0</v>
      </c>
      <c r="G259" s="34">
        <f t="shared" si="223"/>
        <v>0</v>
      </c>
      <c r="H259" s="34">
        <f t="shared" si="223"/>
        <v>0</v>
      </c>
      <c r="I259" s="34">
        <f t="shared" si="223"/>
        <v>0</v>
      </c>
      <c r="J259" s="34">
        <f t="shared" si="223"/>
        <v>0</v>
      </c>
      <c r="K259" s="34">
        <f t="shared" si="223"/>
        <v>0</v>
      </c>
      <c r="L259" s="38">
        <f t="shared" si="223"/>
        <v>0</v>
      </c>
    </row>
    <row r="260" spans="1:12" ht="15.75">
      <c r="A260" s="49"/>
      <c r="B260" s="77"/>
      <c r="C260" s="45" t="s">
        <v>1060</v>
      </c>
      <c r="D260" s="58" t="s">
        <v>985</v>
      </c>
      <c r="E260" s="34">
        <f t="shared" si="178"/>
        <v>0</v>
      </c>
      <c r="F260" s="34">
        <f aca="true" t="shared" si="224" ref="F260:L260">F637</f>
        <v>0</v>
      </c>
      <c r="G260" s="34">
        <f t="shared" si="224"/>
        <v>0</v>
      </c>
      <c r="H260" s="34">
        <f t="shared" si="224"/>
        <v>0</v>
      </c>
      <c r="I260" s="34">
        <f t="shared" si="224"/>
        <v>0</v>
      </c>
      <c r="J260" s="34">
        <f t="shared" si="224"/>
        <v>0</v>
      </c>
      <c r="K260" s="34">
        <f t="shared" si="224"/>
        <v>0</v>
      </c>
      <c r="L260" s="38">
        <f t="shared" si="224"/>
        <v>0</v>
      </c>
    </row>
    <row r="261" spans="1:12" ht="15.75">
      <c r="A261" s="49"/>
      <c r="B261" s="77"/>
      <c r="C261" s="45" t="s">
        <v>937</v>
      </c>
      <c r="D261" s="58" t="s">
        <v>939</v>
      </c>
      <c r="E261" s="34">
        <f t="shared" si="178"/>
        <v>0</v>
      </c>
      <c r="F261" s="34">
        <f aca="true" t="shared" si="225" ref="F261:L261">F638</f>
        <v>0</v>
      </c>
      <c r="G261" s="34">
        <f t="shared" si="225"/>
        <v>0</v>
      </c>
      <c r="H261" s="34">
        <f t="shared" si="225"/>
        <v>0</v>
      </c>
      <c r="I261" s="34">
        <f t="shared" si="225"/>
        <v>0</v>
      </c>
      <c r="J261" s="34">
        <f t="shared" si="225"/>
        <v>0</v>
      </c>
      <c r="K261" s="34">
        <f t="shared" si="225"/>
        <v>0</v>
      </c>
      <c r="L261" s="38">
        <f t="shared" si="225"/>
        <v>0</v>
      </c>
    </row>
    <row r="262" spans="1:12" ht="32.25" customHeight="1">
      <c r="A262" s="49"/>
      <c r="B262" s="87" t="s">
        <v>1499</v>
      </c>
      <c r="C262" s="87"/>
      <c r="D262" s="58" t="s">
        <v>516</v>
      </c>
      <c r="E262" s="34">
        <f t="shared" si="178"/>
        <v>0</v>
      </c>
      <c r="F262" s="34">
        <f>SUM(F263:F266)</f>
        <v>0</v>
      </c>
      <c r="G262" s="34">
        <f aca="true" t="shared" si="226" ref="G262:L262">SUM(G263:G266)</f>
        <v>0</v>
      </c>
      <c r="H262" s="34">
        <f t="shared" si="226"/>
        <v>0</v>
      </c>
      <c r="I262" s="34">
        <f t="shared" si="226"/>
        <v>0</v>
      </c>
      <c r="J262" s="34">
        <f t="shared" si="226"/>
        <v>0</v>
      </c>
      <c r="K262" s="34">
        <f t="shared" si="226"/>
        <v>0</v>
      </c>
      <c r="L262" s="38">
        <f t="shared" si="226"/>
        <v>0</v>
      </c>
    </row>
    <row r="263" spans="1:12" ht="15.75">
      <c r="A263" s="49"/>
      <c r="B263" s="77"/>
      <c r="C263" s="45" t="s">
        <v>930</v>
      </c>
      <c r="D263" s="58" t="s">
        <v>978</v>
      </c>
      <c r="E263" s="34">
        <f t="shared" si="178"/>
        <v>0</v>
      </c>
      <c r="F263" s="34">
        <f>F640</f>
        <v>0</v>
      </c>
      <c r="G263" s="34">
        <f aca="true" t="shared" si="227" ref="G263:L263">G640</f>
        <v>0</v>
      </c>
      <c r="H263" s="34">
        <f t="shared" si="227"/>
        <v>0</v>
      </c>
      <c r="I263" s="34">
        <f t="shared" si="227"/>
        <v>0</v>
      </c>
      <c r="J263" s="34">
        <f t="shared" si="227"/>
        <v>0</v>
      </c>
      <c r="K263" s="34">
        <f t="shared" si="227"/>
        <v>0</v>
      </c>
      <c r="L263" s="38">
        <f t="shared" si="227"/>
        <v>0</v>
      </c>
    </row>
    <row r="264" spans="1:12" ht="15.75">
      <c r="A264" s="49"/>
      <c r="B264" s="77"/>
      <c r="C264" s="45" t="s">
        <v>931</v>
      </c>
      <c r="D264" s="58" t="s">
        <v>979</v>
      </c>
      <c r="E264" s="34">
        <f t="shared" si="178"/>
        <v>0</v>
      </c>
      <c r="F264" s="34">
        <f aca="true" t="shared" si="228" ref="F264:L264">F641</f>
        <v>0</v>
      </c>
      <c r="G264" s="34">
        <f t="shared" si="228"/>
        <v>0</v>
      </c>
      <c r="H264" s="34">
        <f t="shared" si="228"/>
        <v>0</v>
      </c>
      <c r="I264" s="34">
        <f t="shared" si="228"/>
        <v>0</v>
      </c>
      <c r="J264" s="34">
        <f t="shared" si="228"/>
        <v>0</v>
      </c>
      <c r="K264" s="34">
        <f t="shared" si="228"/>
        <v>0</v>
      </c>
      <c r="L264" s="38">
        <f t="shared" si="228"/>
        <v>0</v>
      </c>
    </row>
    <row r="265" spans="1:12" ht="15.75">
      <c r="A265" s="49"/>
      <c r="B265" s="77"/>
      <c r="C265" s="45" t="s">
        <v>1060</v>
      </c>
      <c r="D265" s="58" t="s">
        <v>986</v>
      </c>
      <c r="E265" s="34">
        <f t="shared" si="178"/>
        <v>0</v>
      </c>
      <c r="F265" s="34">
        <f aca="true" t="shared" si="229" ref="F265:L265">F642</f>
        <v>0</v>
      </c>
      <c r="G265" s="34">
        <f t="shared" si="229"/>
        <v>0</v>
      </c>
      <c r="H265" s="34">
        <f t="shared" si="229"/>
        <v>0</v>
      </c>
      <c r="I265" s="34">
        <f t="shared" si="229"/>
        <v>0</v>
      </c>
      <c r="J265" s="34">
        <f t="shared" si="229"/>
        <v>0</v>
      </c>
      <c r="K265" s="34">
        <f t="shared" si="229"/>
        <v>0</v>
      </c>
      <c r="L265" s="38">
        <f t="shared" si="229"/>
        <v>0</v>
      </c>
    </row>
    <row r="266" spans="1:12" ht="15.75">
      <c r="A266" s="49"/>
      <c r="B266" s="77"/>
      <c r="C266" s="45" t="s">
        <v>937</v>
      </c>
      <c r="D266" s="58" t="s">
        <v>941</v>
      </c>
      <c r="E266" s="34">
        <f t="shared" si="178"/>
        <v>0</v>
      </c>
      <c r="F266" s="34">
        <f aca="true" t="shared" si="230" ref="F266:L266">F643</f>
        <v>0</v>
      </c>
      <c r="G266" s="34">
        <f t="shared" si="230"/>
        <v>0</v>
      </c>
      <c r="H266" s="34">
        <f t="shared" si="230"/>
        <v>0</v>
      </c>
      <c r="I266" s="34">
        <f t="shared" si="230"/>
        <v>0</v>
      </c>
      <c r="J266" s="34">
        <f t="shared" si="230"/>
        <v>0</v>
      </c>
      <c r="K266" s="34">
        <f t="shared" si="230"/>
        <v>0</v>
      </c>
      <c r="L266" s="38">
        <f t="shared" si="230"/>
        <v>0</v>
      </c>
    </row>
    <row r="267" spans="1:12" ht="33" customHeight="1">
      <c r="A267" s="49"/>
      <c r="B267" s="87" t="s">
        <v>1500</v>
      </c>
      <c r="C267" s="87"/>
      <c r="D267" s="58" t="s">
        <v>856</v>
      </c>
      <c r="E267" s="34">
        <f t="shared" si="178"/>
        <v>0</v>
      </c>
      <c r="F267" s="34">
        <f>SUM(F268:F271)</f>
        <v>0</v>
      </c>
      <c r="G267" s="34">
        <f aca="true" t="shared" si="231" ref="G267:L267">SUM(G268:G271)</f>
        <v>0</v>
      </c>
      <c r="H267" s="34">
        <f t="shared" si="231"/>
        <v>0</v>
      </c>
      <c r="I267" s="34">
        <f t="shared" si="231"/>
        <v>0</v>
      </c>
      <c r="J267" s="34">
        <f t="shared" si="231"/>
        <v>0</v>
      </c>
      <c r="K267" s="34">
        <f t="shared" si="231"/>
        <v>0</v>
      </c>
      <c r="L267" s="38">
        <f t="shared" si="231"/>
        <v>0</v>
      </c>
    </row>
    <row r="268" spans="1:12" ht="15" customHeight="1">
      <c r="A268" s="49"/>
      <c r="B268" s="77"/>
      <c r="C268" s="45" t="s">
        <v>930</v>
      </c>
      <c r="D268" s="58" t="s">
        <v>322</v>
      </c>
      <c r="E268" s="34">
        <f t="shared" si="178"/>
        <v>0</v>
      </c>
      <c r="F268" s="34">
        <f>F645</f>
        <v>0</v>
      </c>
      <c r="G268" s="34">
        <f aca="true" t="shared" si="232" ref="G268:L268">G645</f>
        <v>0</v>
      </c>
      <c r="H268" s="34">
        <f t="shared" si="232"/>
        <v>0</v>
      </c>
      <c r="I268" s="34">
        <f t="shared" si="232"/>
        <v>0</v>
      </c>
      <c r="J268" s="34">
        <f t="shared" si="232"/>
        <v>0</v>
      </c>
      <c r="K268" s="34">
        <f t="shared" si="232"/>
        <v>0</v>
      </c>
      <c r="L268" s="38">
        <f t="shared" si="232"/>
        <v>0</v>
      </c>
    </row>
    <row r="269" spans="1:12" ht="15" customHeight="1">
      <c r="A269" s="49"/>
      <c r="B269" s="77"/>
      <c r="C269" s="45" t="s">
        <v>931</v>
      </c>
      <c r="D269" s="58" t="s">
        <v>323</v>
      </c>
      <c r="E269" s="34">
        <f t="shared" si="178"/>
        <v>0</v>
      </c>
      <c r="F269" s="34">
        <f aca="true" t="shared" si="233" ref="F269:L269">F646</f>
        <v>0</v>
      </c>
      <c r="G269" s="34">
        <f t="shared" si="233"/>
        <v>0</v>
      </c>
      <c r="H269" s="34">
        <f t="shared" si="233"/>
        <v>0</v>
      </c>
      <c r="I269" s="34">
        <f t="shared" si="233"/>
        <v>0</v>
      </c>
      <c r="J269" s="34">
        <f t="shared" si="233"/>
        <v>0</v>
      </c>
      <c r="K269" s="34">
        <f t="shared" si="233"/>
        <v>0</v>
      </c>
      <c r="L269" s="38">
        <f t="shared" si="233"/>
        <v>0</v>
      </c>
    </row>
    <row r="270" spans="1:12" ht="15" customHeight="1">
      <c r="A270" s="49"/>
      <c r="B270" s="77"/>
      <c r="C270" s="45" t="s">
        <v>1060</v>
      </c>
      <c r="D270" s="58" t="s">
        <v>987</v>
      </c>
      <c r="E270" s="34">
        <f t="shared" si="178"/>
        <v>0</v>
      </c>
      <c r="F270" s="34">
        <f aca="true" t="shared" si="234" ref="F270:L270">F647</f>
        <v>0</v>
      </c>
      <c r="G270" s="34">
        <f t="shared" si="234"/>
        <v>0</v>
      </c>
      <c r="H270" s="34">
        <f t="shared" si="234"/>
        <v>0</v>
      </c>
      <c r="I270" s="34">
        <f t="shared" si="234"/>
        <v>0</v>
      </c>
      <c r="J270" s="34">
        <f t="shared" si="234"/>
        <v>0</v>
      </c>
      <c r="K270" s="34">
        <f t="shared" si="234"/>
        <v>0</v>
      </c>
      <c r="L270" s="38">
        <f t="shared" si="234"/>
        <v>0</v>
      </c>
    </row>
    <row r="271" spans="1:12" ht="15.75">
      <c r="A271" s="49"/>
      <c r="B271" s="77"/>
      <c r="C271" s="45" t="s">
        <v>937</v>
      </c>
      <c r="D271" s="58" t="s">
        <v>943</v>
      </c>
      <c r="E271" s="34">
        <f aca="true" t="shared" si="235" ref="E271:E341">F271+G271+H271+I271</f>
        <v>0</v>
      </c>
      <c r="F271" s="34">
        <f aca="true" t="shared" si="236" ref="F271:L271">F648</f>
        <v>0</v>
      </c>
      <c r="G271" s="34">
        <f t="shared" si="236"/>
        <v>0</v>
      </c>
      <c r="H271" s="34">
        <f t="shared" si="236"/>
        <v>0</v>
      </c>
      <c r="I271" s="34">
        <f t="shared" si="236"/>
        <v>0</v>
      </c>
      <c r="J271" s="34">
        <f t="shared" si="236"/>
        <v>0</v>
      </c>
      <c r="K271" s="34">
        <f t="shared" si="236"/>
        <v>0</v>
      </c>
      <c r="L271" s="38">
        <f t="shared" si="236"/>
        <v>0</v>
      </c>
    </row>
    <row r="272" spans="1:12" ht="15.75">
      <c r="A272" s="49"/>
      <c r="B272" s="87" t="s">
        <v>945</v>
      </c>
      <c r="C272" s="87"/>
      <c r="D272" s="58" t="s">
        <v>857</v>
      </c>
      <c r="E272" s="34">
        <f t="shared" si="235"/>
        <v>0</v>
      </c>
      <c r="F272" s="34">
        <f>SUM(F273:F276)</f>
        <v>0</v>
      </c>
      <c r="G272" s="34">
        <f aca="true" t="shared" si="237" ref="G272:L272">SUM(G273:G276)</f>
        <v>0</v>
      </c>
      <c r="H272" s="34">
        <f t="shared" si="237"/>
        <v>0</v>
      </c>
      <c r="I272" s="34">
        <f t="shared" si="237"/>
        <v>0</v>
      </c>
      <c r="J272" s="34">
        <f t="shared" si="237"/>
        <v>0</v>
      </c>
      <c r="K272" s="34">
        <f t="shared" si="237"/>
        <v>0</v>
      </c>
      <c r="L272" s="38">
        <f t="shared" si="237"/>
        <v>0</v>
      </c>
    </row>
    <row r="273" spans="1:12" ht="15.75">
      <c r="A273" s="49"/>
      <c r="B273" s="77"/>
      <c r="C273" s="45" t="s">
        <v>930</v>
      </c>
      <c r="D273" s="58" t="s">
        <v>324</v>
      </c>
      <c r="E273" s="34">
        <f t="shared" si="235"/>
        <v>0</v>
      </c>
      <c r="F273" s="34">
        <f>F650</f>
        <v>0</v>
      </c>
      <c r="G273" s="34">
        <f aca="true" t="shared" si="238" ref="G273:L273">G650</f>
        <v>0</v>
      </c>
      <c r="H273" s="34">
        <f t="shared" si="238"/>
        <v>0</v>
      </c>
      <c r="I273" s="34">
        <f t="shared" si="238"/>
        <v>0</v>
      </c>
      <c r="J273" s="34">
        <f t="shared" si="238"/>
        <v>0</v>
      </c>
      <c r="K273" s="34">
        <f t="shared" si="238"/>
        <v>0</v>
      </c>
      <c r="L273" s="38">
        <f t="shared" si="238"/>
        <v>0</v>
      </c>
    </row>
    <row r="274" spans="1:12" ht="15" customHeight="1">
      <c r="A274" s="49"/>
      <c r="B274" s="77"/>
      <c r="C274" s="45" t="s">
        <v>931</v>
      </c>
      <c r="D274" s="58" t="s">
        <v>325</v>
      </c>
      <c r="E274" s="34">
        <f t="shared" si="235"/>
        <v>0</v>
      </c>
      <c r="F274" s="34">
        <f aca="true" t="shared" si="239" ref="F274:L274">F651</f>
        <v>0</v>
      </c>
      <c r="G274" s="34">
        <f t="shared" si="239"/>
        <v>0</v>
      </c>
      <c r="H274" s="34">
        <f t="shared" si="239"/>
        <v>0</v>
      </c>
      <c r="I274" s="34">
        <f t="shared" si="239"/>
        <v>0</v>
      </c>
      <c r="J274" s="34">
        <f t="shared" si="239"/>
        <v>0</v>
      </c>
      <c r="K274" s="34">
        <f t="shared" si="239"/>
        <v>0</v>
      </c>
      <c r="L274" s="38">
        <f t="shared" si="239"/>
        <v>0</v>
      </c>
    </row>
    <row r="275" spans="1:12" ht="15" customHeight="1">
      <c r="A275" s="49"/>
      <c r="B275" s="77"/>
      <c r="C275" s="45" t="s">
        <v>1060</v>
      </c>
      <c r="D275" s="58" t="s">
        <v>487</v>
      </c>
      <c r="E275" s="34">
        <f t="shared" si="235"/>
        <v>0</v>
      </c>
      <c r="F275" s="34">
        <f aca="true" t="shared" si="240" ref="F275:L275">F652</f>
        <v>0</v>
      </c>
      <c r="G275" s="34">
        <f t="shared" si="240"/>
        <v>0</v>
      </c>
      <c r="H275" s="34">
        <f t="shared" si="240"/>
        <v>0</v>
      </c>
      <c r="I275" s="34">
        <f t="shared" si="240"/>
        <v>0</v>
      </c>
      <c r="J275" s="34">
        <f t="shared" si="240"/>
        <v>0</v>
      </c>
      <c r="K275" s="34">
        <f t="shared" si="240"/>
        <v>0</v>
      </c>
      <c r="L275" s="38">
        <f t="shared" si="240"/>
        <v>0</v>
      </c>
    </row>
    <row r="276" spans="1:12" ht="15.75">
      <c r="A276" s="49"/>
      <c r="B276" s="77"/>
      <c r="C276" s="45" t="s">
        <v>937</v>
      </c>
      <c r="D276" s="58" t="s">
        <v>944</v>
      </c>
      <c r="E276" s="34">
        <f t="shared" si="235"/>
        <v>0</v>
      </c>
      <c r="F276" s="34">
        <f aca="true" t="shared" si="241" ref="F276:L276">F653</f>
        <v>0</v>
      </c>
      <c r="G276" s="34">
        <f t="shared" si="241"/>
        <v>0</v>
      </c>
      <c r="H276" s="34">
        <f t="shared" si="241"/>
        <v>0</v>
      </c>
      <c r="I276" s="34">
        <f t="shared" si="241"/>
        <v>0</v>
      </c>
      <c r="J276" s="34">
        <f t="shared" si="241"/>
        <v>0</v>
      </c>
      <c r="K276" s="34">
        <f t="shared" si="241"/>
        <v>0</v>
      </c>
      <c r="L276" s="38">
        <f t="shared" si="241"/>
        <v>0</v>
      </c>
    </row>
    <row r="277" spans="1:12" ht="15.75">
      <c r="A277" s="49"/>
      <c r="B277" s="87" t="s">
        <v>947</v>
      </c>
      <c r="C277" s="87"/>
      <c r="D277" s="58" t="s">
        <v>488</v>
      </c>
      <c r="E277" s="34">
        <f t="shared" si="235"/>
        <v>0</v>
      </c>
      <c r="F277" s="34">
        <f>SUM(F278:F281)</f>
        <v>0</v>
      </c>
      <c r="G277" s="34">
        <f aca="true" t="shared" si="242" ref="G277:L277">SUM(G278:G281)</f>
        <v>0</v>
      </c>
      <c r="H277" s="34">
        <f t="shared" si="242"/>
        <v>0</v>
      </c>
      <c r="I277" s="34">
        <f t="shared" si="242"/>
        <v>0</v>
      </c>
      <c r="J277" s="34">
        <f t="shared" si="242"/>
        <v>0</v>
      </c>
      <c r="K277" s="34">
        <f t="shared" si="242"/>
        <v>0</v>
      </c>
      <c r="L277" s="38">
        <f t="shared" si="242"/>
        <v>0</v>
      </c>
    </row>
    <row r="278" spans="1:12" ht="15" customHeight="1">
      <c r="A278" s="49"/>
      <c r="B278" s="77"/>
      <c r="C278" s="45" t="s">
        <v>930</v>
      </c>
      <c r="D278" s="58" t="s">
        <v>489</v>
      </c>
      <c r="E278" s="34">
        <f t="shared" si="235"/>
        <v>0</v>
      </c>
      <c r="F278" s="34">
        <f>F655</f>
        <v>0</v>
      </c>
      <c r="G278" s="34">
        <f aca="true" t="shared" si="243" ref="G278:L278">G655</f>
        <v>0</v>
      </c>
      <c r="H278" s="34">
        <f t="shared" si="243"/>
        <v>0</v>
      </c>
      <c r="I278" s="34">
        <f t="shared" si="243"/>
        <v>0</v>
      </c>
      <c r="J278" s="34">
        <f t="shared" si="243"/>
        <v>0</v>
      </c>
      <c r="K278" s="34">
        <f t="shared" si="243"/>
        <v>0</v>
      </c>
      <c r="L278" s="38">
        <f t="shared" si="243"/>
        <v>0</v>
      </c>
    </row>
    <row r="279" spans="1:12" ht="15" customHeight="1">
      <c r="A279" s="49"/>
      <c r="B279" s="77"/>
      <c r="C279" s="45" t="s">
        <v>931</v>
      </c>
      <c r="D279" s="58" t="s">
        <v>490</v>
      </c>
      <c r="E279" s="34">
        <f t="shared" si="235"/>
        <v>0</v>
      </c>
      <c r="F279" s="34">
        <f aca="true" t="shared" si="244" ref="F279:L279">F656</f>
        <v>0</v>
      </c>
      <c r="G279" s="34">
        <f t="shared" si="244"/>
        <v>0</v>
      </c>
      <c r="H279" s="34">
        <f t="shared" si="244"/>
        <v>0</v>
      </c>
      <c r="I279" s="34">
        <f t="shared" si="244"/>
        <v>0</v>
      </c>
      <c r="J279" s="34">
        <f t="shared" si="244"/>
        <v>0</v>
      </c>
      <c r="K279" s="34">
        <f t="shared" si="244"/>
        <v>0</v>
      </c>
      <c r="L279" s="38">
        <f t="shared" si="244"/>
        <v>0</v>
      </c>
    </row>
    <row r="280" spans="1:12" ht="15" customHeight="1">
      <c r="A280" s="49"/>
      <c r="B280" s="77"/>
      <c r="C280" s="45" t="s">
        <v>1060</v>
      </c>
      <c r="D280" s="58" t="s">
        <v>491</v>
      </c>
      <c r="E280" s="34">
        <f t="shared" si="235"/>
        <v>0</v>
      </c>
      <c r="F280" s="34">
        <f aca="true" t="shared" si="245" ref="F280:L280">F657</f>
        <v>0</v>
      </c>
      <c r="G280" s="34">
        <f t="shared" si="245"/>
        <v>0</v>
      </c>
      <c r="H280" s="34">
        <f t="shared" si="245"/>
        <v>0</v>
      </c>
      <c r="I280" s="34">
        <f t="shared" si="245"/>
        <v>0</v>
      </c>
      <c r="J280" s="34">
        <f t="shared" si="245"/>
        <v>0</v>
      </c>
      <c r="K280" s="34">
        <f t="shared" si="245"/>
        <v>0</v>
      </c>
      <c r="L280" s="38">
        <f t="shared" si="245"/>
        <v>0</v>
      </c>
    </row>
    <row r="281" spans="1:12" ht="15.75">
      <c r="A281" s="49"/>
      <c r="B281" s="77"/>
      <c r="C281" s="45" t="s">
        <v>937</v>
      </c>
      <c r="D281" s="58" t="s">
        <v>946</v>
      </c>
      <c r="E281" s="34">
        <f t="shared" si="235"/>
        <v>0</v>
      </c>
      <c r="F281" s="34">
        <f aca="true" t="shared" si="246" ref="F281:L281">F658</f>
        <v>0</v>
      </c>
      <c r="G281" s="34">
        <f t="shared" si="246"/>
        <v>0</v>
      </c>
      <c r="H281" s="34">
        <f t="shared" si="246"/>
        <v>0</v>
      </c>
      <c r="I281" s="34">
        <f t="shared" si="246"/>
        <v>0</v>
      </c>
      <c r="J281" s="34">
        <f t="shared" si="246"/>
        <v>0</v>
      </c>
      <c r="K281" s="34">
        <f t="shared" si="246"/>
        <v>0</v>
      </c>
      <c r="L281" s="38">
        <f t="shared" si="246"/>
        <v>0</v>
      </c>
    </row>
    <row r="282" spans="1:12" ht="15.75">
      <c r="A282" s="49"/>
      <c r="B282" s="87" t="s">
        <v>949</v>
      </c>
      <c r="C282" s="87"/>
      <c r="D282" s="58" t="s">
        <v>492</v>
      </c>
      <c r="E282" s="34">
        <f t="shared" si="235"/>
        <v>0</v>
      </c>
      <c r="F282" s="34">
        <f>SUM(F283:F286)</f>
        <v>0</v>
      </c>
      <c r="G282" s="34">
        <f aca="true" t="shared" si="247" ref="G282:L282">SUM(G283:G286)</f>
        <v>0</v>
      </c>
      <c r="H282" s="34">
        <f t="shared" si="247"/>
        <v>0</v>
      </c>
      <c r="I282" s="34">
        <f t="shared" si="247"/>
        <v>0</v>
      </c>
      <c r="J282" s="34">
        <f t="shared" si="247"/>
        <v>0</v>
      </c>
      <c r="K282" s="34">
        <f t="shared" si="247"/>
        <v>0</v>
      </c>
      <c r="L282" s="38">
        <f t="shared" si="247"/>
        <v>0</v>
      </c>
    </row>
    <row r="283" spans="1:12" ht="15" customHeight="1">
      <c r="A283" s="49"/>
      <c r="B283" s="77"/>
      <c r="C283" s="45" t="s">
        <v>930</v>
      </c>
      <c r="D283" s="58" t="s">
        <v>493</v>
      </c>
      <c r="E283" s="34">
        <f t="shared" si="235"/>
        <v>0</v>
      </c>
      <c r="F283" s="34">
        <f>F660</f>
        <v>0</v>
      </c>
      <c r="G283" s="34">
        <f aca="true" t="shared" si="248" ref="G283:L283">G660</f>
        <v>0</v>
      </c>
      <c r="H283" s="34">
        <f t="shared" si="248"/>
        <v>0</v>
      </c>
      <c r="I283" s="34">
        <f t="shared" si="248"/>
        <v>0</v>
      </c>
      <c r="J283" s="34">
        <f t="shared" si="248"/>
        <v>0</v>
      </c>
      <c r="K283" s="34">
        <f t="shared" si="248"/>
        <v>0</v>
      </c>
      <c r="L283" s="38">
        <f t="shared" si="248"/>
        <v>0</v>
      </c>
    </row>
    <row r="284" spans="1:12" ht="13.5" customHeight="1">
      <c r="A284" s="49"/>
      <c r="B284" s="77"/>
      <c r="C284" s="45" t="s">
        <v>931</v>
      </c>
      <c r="D284" s="58" t="s">
        <v>494</v>
      </c>
      <c r="E284" s="34">
        <f t="shared" si="235"/>
        <v>0</v>
      </c>
      <c r="F284" s="34">
        <f aca="true" t="shared" si="249" ref="F284:L284">F661</f>
        <v>0</v>
      </c>
      <c r="G284" s="34">
        <f t="shared" si="249"/>
        <v>0</v>
      </c>
      <c r="H284" s="34">
        <f t="shared" si="249"/>
        <v>0</v>
      </c>
      <c r="I284" s="34">
        <f t="shared" si="249"/>
        <v>0</v>
      </c>
      <c r="J284" s="34">
        <f t="shared" si="249"/>
        <v>0</v>
      </c>
      <c r="K284" s="34">
        <f t="shared" si="249"/>
        <v>0</v>
      </c>
      <c r="L284" s="38">
        <f t="shared" si="249"/>
        <v>0</v>
      </c>
    </row>
    <row r="285" spans="1:12" ht="15.75">
      <c r="A285" s="179"/>
      <c r="B285" s="180"/>
      <c r="C285" s="45" t="s">
        <v>1060</v>
      </c>
      <c r="D285" s="58" t="s">
        <v>495</v>
      </c>
      <c r="E285" s="34">
        <f t="shared" si="235"/>
        <v>0</v>
      </c>
      <c r="F285" s="34">
        <f aca="true" t="shared" si="250" ref="F285:L285">F662</f>
        <v>0</v>
      </c>
      <c r="G285" s="34">
        <f t="shared" si="250"/>
        <v>0</v>
      </c>
      <c r="H285" s="34">
        <f t="shared" si="250"/>
        <v>0</v>
      </c>
      <c r="I285" s="34">
        <f t="shared" si="250"/>
        <v>0</v>
      </c>
      <c r="J285" s="34">
        <f t="shared" si="250"/>
        <v>0</v>
      </c>
      <c r="K285" s="34">
        <f t="shared" si="250"/>
        <v>0</v>
      </c>
      <c r="L285" s="38">
        <f t="shared" si="250"/>
        <v>0</v>
      </c>
    </row>
    <row r="286" spans="1:12" ht="15.75">
      <c r="A286" s="49"/>
      <c r="B286" s="77"/>
      <c r="C286" s="45" t="s">
        <v>937</v>
      </c>
      <c r="D286" s="58" t="s">
        <v>948</v>
      </c>
      <c r="E286" s="34">
        <f t="shared" si="235"/>
        <v>0</v>
      </c>
      <c r="F286" s="34">
        <f aca="true" t="shared" si="251" ref="F286:L286">F663</f>
        <v>0</v>
      </c>
      <c r="G286" s="34">
        <f t="shared" si="251"/>
        <v>0</v>
      </c>
      <c r="H286" s="34">
        <f t="shared" si="251"/>
        <v>0</v>
      </c>
      <c r="I286" s="34">
        <f t="shared" si="251"/>
        <v>0</v>
      </c>
      <c r="J286" s="34">
        <f t="shared" si="251"/>
        <v>0</v>
      </c>
      <c r="K286" s="34">
        <f t="shared" si="251"/>
        <v>0</v>
      </c>
      <c r="L286" s="38">
        <f t="shared" si="251"/>
        <v>0</v>
      </c>
    </row>
    <row r="287" spans="1:12" ht="36.75" customHeight="1">
      <c r="A287" s="11"/>
      <c r="B287" s="167" t="s">
        <v>1274</v>
      </c>
      <c r="C287" s="167"/>
      <c r="D287" s="58" t="s">
        <v>1062</v>
      </c>
      <c r="E287" s="34">
        <f t="shared" si="235"/>
        <v>0</v>
      </c>
      <c r="F287" s="34">
        <f>SUM(F288:F291)</f>
        <v>0</v>
      </c>
      <c r="G287" s="34">
        <f aca="true" t="shared" si="252" ref="G287:L287">SUM(G288:G291)</f>
        <v>0</v>
      </c>
      <c r="H287" s="34">
        <f t="shared" si="252"/>
        <v>0</v>
      </c>
      <c r="I287" s="34">
        <f t="shared" si="252"/>
        <v>0</v>
      </c>
      <c r="J287" s="34">
        <f t="shared" si="252"/>
        <v>0</v>
      </c>
      <c r="K287" s="34">
        <f t="shared" si="252"/>
        <v>0</v>
      </c>
      <c r="L287" s="38">
        <f t="shared" si="252"/>
        <v>0</v>
      </c>
    </row>
    <row r="288" spans="1:12" ht="15.75">
      <c r="A288" s="11"/>
      <c r="B288" s="181"/>
      <c r="C288" s="45" t="s">
        <v>930</v>
      </c>
      <c r="D288" s="58" t="s">
        <v>1063</v>
      </c>
      <c r="E288" s="34">
        <f t="shared" si="235"/>
        <v>0</v>
      </c>
      <c r="F288" s="34">
        <f>F665</f>
        <v>0</v>
      </c>
      <c r="G288" s="34">
        <f aca="true" t="shared" si="253" ref="G288:L288">G665</f>
        <v>0</v>
      </c>
      <c r="H288" s="34">
        <f t="shared" si="253"/>
        <v>0</v>
      </c>
      <c r="I288" s="34">
        <f t="shared" si="253"/>
        <v>0</v>
      </c>
      <c r="J288" s="34">
        <f t="shared" si="253"/>
        <v>0</v>
      </c>
      <c r="K288" s="34">
        <f t="shared" si="253"/>
        <v>0</v>
      </c>
      <c r="L288" s="38">
        <f t="shared" si="253"/>
        <v>0</v>
      </c>
    </row>
    <row r="289" spans="1:12" ht="15.75">
      <c r="A289" s="11"/>
      <c r="B289" s="181"/>
      <c r="C289" s="45" t="s">
        <v>931</v>
      </c>
      <c r="D289" s="58" t="s">
        <v>1064</v>
      </c>
      <c r="E289" s="34">
        <f t="shared" si="235"/>
        <v>0</v>
      </c>
      <c r="F289" s="34">
        <f aca="true" t="shared" si="254" ref="F289:L289">F666</f>
        <v>0</v>
      </c>
      <c r="G289" s="34">
        <f t="shared" si="254"/>
        <v>0</v>
      </c>
      <c r="H289" s="34">
        <f t="shared" si="254"/>
        <v>0</v>
      </c>
      <c r="I289" s="34">
        <f t="shared" si="254"/>
        <v>0</v>
      </c>
      <c r="J289" s="34">
        <f t="shared" si="254"/>
        <v>0</v>
      </c>
      <c r="K289" s="34">
        <f t="shared" si="254"/>
        <v>0</v>
      </c>
      <c r="L289" s="38">
        <f t="shared" si="254"/>
        <v>0</v>
      </c>
    </row>
    <row r="290" spans="1:12" ht="15.75">
      <c r="A290" s="11"/>
      <c r="B290" s="181"/>
      <c r="C290" s="45" t="s">
        <v>665</v>
      </c>
      <c r="D290" s="58" t="s">
        <v>1273</v>
      </c>
      <c r="E290" s="34">
        <f t="shared" si="235"/>
        <v>0</v>
      </c>
      <c r="F290" s="34">
        <f aca="true" t="shared" si="255" ref="F290:L290">F667</f>
        <v>0</v>
      </c>
      <c r="G290" s="34">
        <f t="shared" si="255"/>
        <v>0</v>
      </c>
      <c r="H290" s="34">
        <f t="shared" si="255"/>
        <v>0</v>
      </c>
      <c r="I290" s="34">
        <f t="shared" si="255"/>
        <v>0</v>
      </c>
      <c r="J290" s="34">
        <f t="shared" si="255"/>
        <v>0</v>
      </c>
      <c r="K290" s="34">
        <f t="shared" si="255"/>
        <v>0</v>
      </c>
      <c r="L290" s="38">
        <f t="shared" si="255"/>
        <v>0</v>
      </c>
    </row>
    <row r="291" spans="1:12" ht="15.75">
      <c r="A291" s="49"/>
      <c r="B291" s="77"/>
      <c r="C291" s="45" t="s">
        <v>937</v>
      </c>
      <c r="D291" s="58" t="s">
        <v>950</v>
      </c>
      <c r="E291" s="34">
        <f t="shared" si="235"/>
        <v>0</v>
      </c>
      <c r="F291" s="34">
        <f aca="true" t="shared" si="256" ref="F291:L291">F668</f>
        <v>0</v>
      </c>
      <c r="G291" s="34">
        <f t="shared" si="256"/>
        <v>0</v>
      </c>
      <c r="H291" s="34">
        <f t="shared" si="256"/>
        <v>0</v>
      </c>
      <c r="I291" s="34">
        <f t="shared" si="256"/>
        <v>0</v>
      </c>
      <c r="J291" s="34">
        <f t="shared" si="256"/>
        <v>0</v>
      </c>
      <c r="K291" s="34">
        <f t="shared" si="256"/>
        <v>0</v>
      </c>
      <c r="L291" s="38">
        <f t="shared" si="256"/>
        <v>0</v>
      </c>
    </row>
    <row r="292" spans="1:12" ht="33.75" customHeight="1">
      <c r="A292" s="11"/>
      <c r="B292" s="167" t="s">
        <v>1487</v>
      </c>
      <c r="C292" s="167"/>
      <c r="D292" s="58" t="s">
        <v>332</v>
      </c>
      <c r="E292" s="34">
        <f t="shared" si="235"/>
        <v>0</v>
      </c>
      <c r="F292" s="34">
        <f>SUM(F293:F296)</f>
        <v>0</v>
      </c>
      <c r="G292" s="34">
        <f aca="true" t="shared" si="257" ref="G292:L292">SUM(G293:G296)</f>
        <v>0</v>
      </c>
      <c r="H292" s="34">
        <f t="shared" si="257"/>
        <v>0</v>
      </c>
      <c r="I292" s="34">
        <f t="shared" si="257"/>
        <v>0</v>
      </c>
      <c r="J292" s="34">
        <f t="shared" si="257"/>
        <v>0</v>
      </c>
      <c r="K292" s="34">
        <f t="shared" si="257"/>
        <v>0</v>
      </c>
      <c r="L292" s="38">
        <f t="shared" si="257"/>
        <v>0</v>
      </c>
    </row>
    <row r="293" spans="1:12" ht="15.75">
      <c r="A293" s="11"/>
      <c r="B293" s="181"/>
      <c r="C293" s="45" t="s">
        <v>930</v>
      </c>
      <c r="D293" s="58" t="s">
        <v>333</v>
      </c>
      <c r="E293" s="34">
        <f t="shared" si="235"/>
        <v>0</v>
      </c>
      <c r="F293" s="34">
        <f>F670</f>
        <v>0</v>
      </c>
      <c r="G293" s="34">
        <f aca="true" t="shared" si="258" ref="G293:L293">G670</f>
        <v>0</v>
      </c>
      <c r="H293" s="34">
        <f t="shared" si="258"/>
        <v>0</v>
      </c>
      <c r="I293" s="34">
        <f t="shared" si="258"/>
        <v>0</v>
      </c>
      <c r="J293" s="34">
        <f t="shared" si="258"/>
        <v>0</v>
      </c>
      <c r="K293" s="34">
        <f t="shared" si="258"/>
        <v>0</v>
      </c>
      <c r="L293" s="38">
        <f t="shared" si="258"/>
        <v>0</v>
      </c>
    </row>
    <row r="294" spans="1:12" ht="15.75">
      <c r="A294" s="11"/>
      <c r="B294" s="181"/>
      <c r="C294" s="45" t="s">
        <v>931</v>
      </c>
      <c r="D294" s="58" t="s">
        <v>334</v>
      </c>
      <c r="E294" s="34">
        <f t="shared" si="235"/>
        <v>0</v>
      </c>
      <c r="F294" s="34">
        <f aca="true" t="shared" si="259" ref="F294:L294">F671</f>
        <v>0</v>
      </c>
      <c r="G294" s="34">
        <f t="shared" si="259"/>
        <v>0</v>
      </c>
      <c r="H294" s="34">
        <f t="shared" si="259"/>
        <v>0</v>
      </c>
      <c r="I294" s="34">
        <f t="shared" si="259"/>
        <v>0</v>
      </c>
      <c r="J294" s="34">
        <f t="shared" si="259"/>
        <v>0</v>
      </c>
      <c r="K294" s="34">
        <f t="shared" si="259"/>
        <v>0</v>
      </c>
      <c r="L294" s="38">
        <f t="shared" si="259"/>
        <v>0</v>
      </c>
    </row>
    <row r="295" spans="1:12" ht="15.75">
      <c r="A295" s="11"/>
      <c r="B295" s="181"/>
      <c r="C295" s="45" t="s">
        <v>1060</v>
      </c>
      <c r="D295" s="58" t="s">
        <v>335</v>
      </c>
      <c r="E295" s="34">
        <f t="shared" si="235"/>
        <v>0</v>
      </c>
      <c r="F295" s="34">
        <f aca="true" t="shared" si="260" ref="F295:L295">F672</f>
        <v>0</v>
      </c>
      <c r="G295" s="34">
        <f t="shared" si="260"/>
        <v>0</v>
      </c>
      <c r="H295" s="34">
        <f t="shared" si="260"/>
        <v>0</v>
      </c>
      <c r="I295" s="34">
        <f t="shared" si="260"/>
        <v>0</v>
      </c>
      <c r="J295" s="34">
        <f t="shared" si="260"/>
        <v>0</v>
      </c>
      <c r="K295" s="34">
        <f t="shared" si="260"/>
        <v>0</v>
      </c>
      <c r="L295" s="38">
        <f t="shared" si="260"/>
        <v>0</v>
      </c>
    </row>
    <row r="296" spans="1:12" ht="15.75">
      <c r="A296" s="49"/>
      <c r="B296" s="77"/>
      <c r="C296" s="45" t="s">
        <v>937</v>
      </c>
      <c r="D296" s="58" t="s">
        <v>951</v>
      </c>
      <c r="E296" s="34">
        <f t="shared" si="235"/>
        <v>0</v>
      </c>
      <c r="F296" s="34">
        <f aca="true" t="shared" si="261" ref="F296:L296">F673</f>
        <v>0</v>
      </c>
      <c r="G296" s="34">
        <f t="shared" si="261"/>
        <v>0</v>
      </c>
      <c r="H296" s="34">
        <f t="shared" si="261"/>
        <v>0</v>
      </c>
      <c r="I296" s="34">
        <f t="shared" si="261"/>
        <v>0</v>
      </c>
      <c r="J296" s="34">
        <f t="shared" si="261"/>
        <v>0</v>
      </c>
      <c r="K296" s="34">
        <f t="shared" si="261"/>
        <v>0</v>
      </c>
      <c r="L296" s="38">
        <f t="shared" si="261"/>
        <v>0</v>
      </c>
    </row>
    <row r="297" spans="1:12" ht="32.25" customHeight="1">
      <c r="A297" s="11"/>
      <c r="B297" s="167" t="s">
        <v>197</v>
      </c>
      <c r="C297" s="167"/>
      <c r="D297" s="58" t="s">
        <v>336</v>
      </c>
      <c r="E297" s="34">
        <f t="shared" si="235"/>
        <v>0</v>
      </c>
      <c r="F297" s="34">
        <f>SUM(F298:F301)</f>
        <v>0</v>
      </c>
      <c r="G297" s="34">
        <f aca="true" t="shared" si="262" ref="G297:L297">SUM(G298:G301)</f>
        <v>0</v>
      </c>
      <c r="H297" s="34">
        <f t="shared" si="262"/>
        <v>0</v>
      </c>
      <c r="I297" s="34">
        <f t="shared" si="262"/>
        <v>0</v>
      </c>
      <c r="J297" s="34">
        <f t="shared" si="262"/>
        <v>0</v>
      </c>
      <c r="K297" s="34">
        <f t="shared" si="262"/>
        <v>0</v>
      </c>
      <c r="L297" s="38">
        <f t="shared" si="262"/>
        <v>0</v>
      </c>
    </row>
    <row r="298" spans="1:12" ht="15.75">
      <c r="A298" s="11"/>
      <c r="B298" s="181"/>
      <c r="C298" s="45" t="s">
        <v>930</v>
      </c>
      <c r="D298" s="58" t="s">
        <v>190</v>
      </c>
      <c r="E298" s="34">
        <f t="shared" si="235"/>
        <v>0</v>
      </c>
      <c r="F298" s="34">
        <f>F675</f>
        <v>0</v>
      </c>
      <c r="G298" s="34">
        <f aca="true" t="shared" si="263" ref="G298:L298">G675</f>
        <v>0</v>
      </c>
      <c r="H298" s="34">
        <f t="shared" si="263"/>
        <v>0</v>
      </c>
      <c r="I298" s="34">
        <f t="shared" si="263"/>
        <v>0</v>
      </c>
      <c r="J298" s="34">
        <f t="shared" si="263"/>
        <v>0</v>
      </c>
      <c r="K298" s="34">
        <f t="shared" si="263"/>
        <v>0</v>
      </c>
      <c r="L298" s="38">
        <f t="shared" si="263"/>
        <v>0</v>
      </c>
    </row>
    <row r="299" spans="1:12" ht="15.75">
      <c r="A299" s="11"/>
      <c r="B299" s="181"/>
      <c r="C299" s="45" t="s">
        <v>931</v>
      </c>
      <c r="D299" s="58" t="s">
        <v>191</v>
      </c>
      <c r="E299" s="34">
        <f t="shared" si="235"/>
        <v>0</v>
      </c>
      <c r="F299" s="34">
        <f aca="true" t="shared" si="264" ref="F299:L299">F676</f>
        <v>0</v>
      </c>
      <c r="G299" s="34">
        <f t="shared" si="264"/>
        <v>0</v>
      </c>
      <c r="H299" s="34">
        <f t="shared" si="264"/>
        <v>0</v>
      </c>
      <c r="I299" s="34">
        <f t="shared" si="264"/>
        <v>0</v>
      </c>
      <c r="J299" s="34">
        <f t="shared" si="264"/>
        <v>0</v>
      </c>
      <c r="K299" s="34">
        <f t="shared" si="264"/>
        <v>0</v>
      </c>
      <c r="L299" s="38">
        <f t="shared" si="264"/>
        <v>0</v>
      </c>
    </row>
    <row r="300" spans="1:12" ht="15.75">
      <c r="A300" s="11"/>
      <c r="B300" s="181"/>
      <c r="C300" s="45" t="s">
        <v>1060</v>
      </c>
      <c r="D300" s="58" t="s">
        <v>192</v>
      </c>
      <c r="E300" s="34">
        <f t="shared" si="235"/>
        <v>0</v>
      </c>
      <c r="F300" s="34">
        <f aca="true" t="shared" si="265" ref="F300:L300">F677</f>
        <v>0</v>
      </c>
      <c r="G300" s="34">
        <f t="shared" si="265"/>
        <v>0</v>
      </c>
      <c r="H300" s="34">
        <f t="shared" si="265"/>
        <v>0</v>
      </c>
      <c r="I300" s="34">
        <f t="shared" si="265"/>
        <v>0</v>
      </c>
      <c r="J300" s="34">
        <f t="shared" si="265"/>
        <v>0</v>
      </c>
      <c r="K300" s="34">
        <f t="shared" si="265"/>
        <v>0</v>
      </c>
      <c r="L300" s="38">
        <f t="shared" si="265"/>
        <v>0</v>
      </c>
    </row>
    <row r="301" spans="1:12" ht="15.75">
      <c r="A301" s="49"/>
      <c r="B301" s="77"/>
      <c r="C301" s="45" t="s">
        <v>937</v>
      </c>
      <c r="D301" s="58" t="s">
        <v>936</v>
      </c>
      <c r="E301" s="34">
        <f t="shared" si="235"/>
        <v>0</v>
      </c>
      <c r="F301" s="34">
        <f aca="true" t="shared" si="266" ref="F301:L301">F678</f>
        <v>0</v>
      </c>
      <c r="G301" s="34">
        <f t="shared" si="266"/>
        <v>0</v>
      </c>
      <c r="H301" s="34">
        <f t="shared" si="266"/>
        <v>0</v>
      </c>
      <c r="I301" s="34">
        <f t="shared" si="266"/>
        <v>0</v>
      </c>
      <c r="J301" s="34">
        <f t="shared" si="266"/>
        <v>0</v>
      </c>
      <c r="K301" s="34">
        <f t="shared" si="266"/>
        <v>0</v>
      </c>
      <c r="L301" s="38">
        <f t="shared" si="266"/>
        <v>0</v>
      </c>
    </row>
    <row r="302" spans="1:12" ht="29.25" customHeight="1">
      <c r="A302" s="182"/>
      <c r="B302" s="83" t="s">
        <v>1867</v>
      </c>
      <c r="C302" s="84"/>
      <c r="D302" s="58" t="s">
        <v>1863</v>
      </c>
      <c r="E302" s="34">
        <f t="shared" si="235"/>
        <v>0</v>
      </c>
      <c r="F302" s="34">
        <f>F303+F304+F305</f>
        <v>0</v>
      </c>
      <c r="G302" s="34">
        <f aca="true" t="shared" si="267" ref="G302:L302">G303+G304+G305</f>
        <v>0</v>
      </c>
      <c r="H302" s="34">
        <f t="shared" si="267"/>
        <v>0</v>
      </c>
      <c r="I302" s="34">
        <f t="shared" si="267"/>
        <v>0</v>
      </c>
      <c r="J302" s="34">
        <f t="shared" si="267"/>
        <v>0</v>
      </c>
      <c r="K302" s="34">
        <f t="shared" si="267"/>
        <v>0</v>
      </c>
      <c r="L302" s="183">
        <f t="shared" si="267"/>
        <v>0</v>
      </c>
    </row>
    <row r="303" spans="1:12" ht="15.75">
      <c r="A303" s="49"/>
      <c r="B303" s="77"/>
      <c r="C303" s="45" t="s">
        <v>930</v>
      </c>
      <c r="D303" s="58" t="s">
        <v>1864</v>
      </c>
      <c r="E303" s="34">
        <f t="shared" si="235"/>
        <v>0</v>
      </c>
      <c r="F303" s="34">
        <f>F680</f>
        <v>0</v>
      </c>
      <c r="G303" s="34">
        <f aca="true" t="shared" si="268" ref="G303:L303">G680</f>
        <v>0</v>
      </c>
      <c r="H303" s="34">
        <f t="shared" si="268"/>
        <v>0</v>
      </c>
      <c r="I303" s="34">
        <f t="shared" si="268"/>
        <v>0</v>
      </c>
      <c r="J303" s="34">
        <f t="shared" si="268"/>
        <v>0</v>
      </c>
      <c r="K303" s="34">
        <f t="shared" si="268"/>
        <v>0</v>
      </c>
      <c r="L303" s="75">
        <f t="shared" si="268"/>
        <v>0</v>
      </c>
    </row>
    <row r="304" spans="1:12" ht="15.75">
      <c r="A304" s="49"/>
      <c r="B304" s="77"/>
      <c r="C304" s="45" t="s">
        <v>931</v>
      </c>
      <c r="D304" s="58" t="s">
        <v>1865</v>
      </c>
      <c r="E304" s="34">
        <f t="shared" si="235"/>
        <v>0</v>
      </c>
      <c r="F304" s="34">
        <f aca="true" t="shared" si="269" ref="F304:L304">F681</f>
        <v>0</v>
      </c>
      <c r="G304" s="34">
        <f t="shared" si="269"/>
        <v>0</v>
      </c>
      <c r="H304" s="34">
        <f t="shared" si="269"/>
        <v>0</v>
      </c>
      <c r="I304" s="34">
        <f t="shared" si="269"/>
        <v>0</v>
      </c>
      <c r="J304" s="34">
        <f t="shared" si="269"/>
        <v>0</v>
      </c>
      <c r="K304" s="34">
        <f t="shared" si="269"/>
        <v>0</v>
      </c>
      <c r="L304" s="75">
        <f t="shared" si="269"/>
        <v>0</v>
      </c>
    </row>
    <row r="305" spans="1:12" ht="15.75">
      <c r="A305" s="49"/>
      <c r="B305" s="77"/>
      <c r="C305" s="45" t="s">
        <v>1060</v>
      </c>
      <c r="D305" s="58" t="s">
        <v>1866</v>
      </c>
      <c r="E305" s="34">
        <f t="shared" si="235"/>
        <v>0</v>
      </c>
      <c r="F305" s="34">
        <f aca="true" t="shared" si="270" ref="F305:L305">F682</f>
        <v>0</v>
      </c>
      <c r="G305" s="34">
        <f t="shared" si="270"/>
        <v>0</v>
      </c>
      <c r="H305" s="34">
        <f t="shared" si="270"/>
        <v>0</v>
      </c>
      <c r="I305" s="34">
        <f t="shared" si="270"/>
        <v>0</v>
      </c>
      <c r="J305" s="34">
        <f t="shared" si="270"/>
        <v>0</v>
      </c>
      <c r="K305" s="34">
        <f t="shared" si="270"/>
        <v>0</v>
      </c>
      <c r="L305" s="75">
        <f t="shared" si="270"/>
        <v>0</v>
      </c>
    </row>
    <row r="306" spans="1:12" ht="15.75">
      <c r="A306" s="49"/>
      <c r="B306" s="87" t="s">
        <v>1440</v>
      </c>
      <c r="C306" s="85"/>
      <c r="D306" s="58" t="s">
        <v>1428</v>
      </c>
      <c r="E306" s="34">
        <f t="shared" si="235"/>
        <v>0</v>
      </c>
      <c r="F306" s="34">
        <f>SUM(F307:F309)</f>
        <v>0</v>
      </c>
      <c r="G306" s="34">
        <f aca="true" t="shared" si="271" ref="G306:L306">SUM(G307:G309)</f>
        <v>0</v>
      </c>
      <c r="H306" s="34">
        <f t="shared" si="271"/>
        <v>0</v>
      </c>
      <c r="I306" s="34">
        <f t="shared" si="271"/>
        <v>0</v>
      </c>
      <c r="J306" s="34">
        <f t="shared" si="271"/>
        <v>0</v>
      </c>
      <c r="K306" s="34">
        <f t="shared" si="271"/>
        <v>0</v>
      </c>
      <c r="L306" s="184">
        <f t="shared" si="271"/>
        <v>0</v>
      </c>
    </row>
    <row r="307" spans="1:12" ht="15.75">
      <c r="A307" s="11"/>
      <c r="B307" s="181"/>
      <c r="C307" s="45" t="s">
        <v>930</v>
      </c>
      <c r="D307" s="58" t="s">
        <v>1429</v>
      </c>
      <c r="E307" s="34">
        <f t="shared" si="235"/>
        <v>0</v>
      </c>
      <c r="F307" s="34">
        <f>F684</f>
        <v>0</v>
      </c>
      <c r="G307" s="34">
        <f aca="true" t="shared" si="272" ref="G307:L307">G684</f>
        <v>0</v>
      </c>
      <c r="H307" s="34">
        <f t="shared" si="272"/>
        <v>0</v>
      </c>
      <c r="I307" s="34">
        <f t="shared" si="272"/>
        <v>0</v>
      </c>
      <c r="J307" s="34">
        <f t="shared" si="272"/>
        <v>0</v>
      </c>
      <c r="K307" s="34">
        <f t="shared" si="272"/>
        <v>0</v>
      </c>
      <c r="L307" s="38">
        <f t="shared" si="272"/>
        <v>0</v>
      </c>
    </row>
    <row r="308" spans="1:12" ht="15.75">
      <c r="A308" s="11"/>
      <c r="B308" s="181"/>
      <c r="C308" s="45" t="s">
        <v>931</v>
      </c>
      <c r="D308" s="58" t="s">
        <v>1430</v>
      </c>
      <c r="E308" s="34">
        <f t="shared" si="235"/>
        <v>0</v>
      </c>
      <c r="F308" s="34">
        <f aca="true" t="shared" si="273" ref="F308:L308">F685</f>
        <v>0</v>
      </c>
      <c r="G308" s="34">
        <f t="shared" si="273"/>
        <v>0</v>
      </c>
      <c r="H308" s="34">
        <f t="shared" si="273"/>
        <v>0</v>
      </c>
      <c r="I308" s="34">
        <f t="shared" si="273"/>
        <v>0</v>
      </c>
      <c r="J308" s="34">
        <f t="shared" si="273"/>
        <v>0</v>
      </c>
      <c r="K308" s="34">
        <f t="shared" si="273"/>
        <v>0</v>
      </c>
      <c r="L308" s="38">
        <f t="shared" si="273"/>
        <v>0</v>
      </c>
    </row>
    <row r="309" spans="1:12" ht="15.75">
      <c r="A309" s="11"/>
      <c r="B309" s="181"/>
      <c r="C309" s="45" t="s">
        <v>1060</v>
      </c>
      <c r="D309" s="58" t="s">
        <v>1431</v>
      </c>
      <c r="E309" s="34">
        <f t="shared" si="235"/>
        <v>0</v>
      </c>
      <c r="F309" s="34">
        <f aca="true" t="shared" si="274" ref="F309:L309">F686</f>
        <v>0</v>
      </c>
      <c r="G309" s="34">
        <f t="shared" si="274"/>
        <v>0</v>
      </c>
      <c r="H309" s="34">
        <f t="shared" si="274"/>
        <v>0</v>
      </c>
      <c r="I309" s="34">
        <f t="shared" si="274"/>
        <v>0</v>
      </c>
      <c r="J309" s="34">
        <f t="shared" si="274"/>
        <v>0</v>
      </c>
      <c r="K309" s="34">
        <f t="shared" si="274"/>
        <v>0</v>
      </c>
      <c r="L309" s="38">
        <f t="shared" si="274"/>
        <v>0</v>
      </c>
    </row>
    <row r="310" spans="1:12" ht="15.75">
      <c r="A310" s="49"/>
      <c r="B310" s="87" t="s">
        <v>1441</v>
      </c>
      <c r="C310" s="85"/>
      <c r="D310" s="58" t="s">
        <v>1432</v>
      </c>
      <c r="E310" s="34">
        <f t="shared" si="235"/>
        <v>0</v>
      </c>
      <c r="F310" s="34">
        <f>SUM(F311:F313)</f>
        <v>0</v>
      </c>
      <c r="G310" s="34">
        <f aca="true" t="shared" si="275" ref="G310:L310">SUM(G311:G313)</f>
        <v>0</v>
      </c>
      <c r="H310" s="34">
        <f t="shared" si="275"/>
        <v>0</v>
      </c>
      <c r="I310" s="34">
        <f t="shared" si="275"/>
        <v>0</v>
      </c>
      <c r="J310" s="34">
        <f t="shared" si="275"/>
        <v>0</v>
      </c>
      <c r="K310" s="34">
        <f t="shared" si="275"/>
        <v>0</v>
      </c>
      <c r="L310" s="185">
        <f t="shared" si="275"/>
        <v>0</v>
      </c>
    </row>
    <row r="311" spans="1:12" ht="15.75">
      <c r="A311" s="11"/>
      <c r="B311" s="181"/>
      <c r="C311" s="45" t="s">
        <v>930</v>
      </c>
      <c r="D311" s="58" t="s">
        <v>1433</v>
      </c>
      <c r="E311" s="34">
        <f t="shared" si="235"/>
        <v>0</v>
      </c>
      <c r="F311" s="34">
        <f>F688</f>
        <v>0</v>
      </c>
      <c r="G311" s="34">
        <f aca="true" t="shared" si="276" ref="G311:L311">G688</f>
        <v>0</v>
      </c>
      <c r="H311" s="34">
        <f t="shared" si="276"/>
        <v>0</v>
      </c>
      <c r="I311" s="34">
        <f t="shared" si="276"/>
        <v>0</v>
      </c>
      <c r="J311" s="34">
        <f t="shared" si="276"/>
        <v>0</v>
      </c>
      <c r="K311" s="34">
        <f t="shared" si="276"/>
        <v>0</v>
      </c>
      <c r="L311" s="38">
        <f t="shared" si="276"/>
        <v>0</v>
      </c>
    </row>
    <row r="312" spans="1:12" ht="15.75">
      <c r="A312" s="11"/>
      <c r="B312" s="181"/>
      <c r="C312" s="45" t="s">
        <v>931</v>
      </c>
      <c r="D312" s="58" t="s">
        <v>1434</v>
      </c>
      <c r="E312" s="34">
        <f t="shared" si="235"/>
        <v>0</v>
      </c>
      <c r="F312" s="34">
        <f aca="true" t="shared" si="277" ref="F312:L312">F689</f>
        <v>0</v>
      </c>
      <c r="G312" s="34">
        <f t="shared" si="277"/>
        <v>0</v>
      </c>
      <c r="H312" s="34">
        <f t="shared" si="277"/>
        <v>0</v>
      </c>
      <c r="I312" s="34">
        <f t="shared" si="277"/>
        <v>0</v>
      </c>
      <c r="J312" s="34">
        <f t="shared" si="277"/>
        <v>0</v>
      </c>
      <c r="K312" s="34">
        <f t="shared" si="277"/>
        <v>0</v>
      </c>
      <c r="L312" s="38">
        <f t="shared" si="277"/>
        <v>0</v>
      </c>
    </row>
    <row r="313" spans="1:12" ht="15.75">
      <c r="A313" s="11"/>
      <c r="B313" s="181"/>
      <c r="C313" s="45" t="s">
        <v>1060</v>
      </c>
      <c r="D313" s="58" t="s">
        <v>1435</v>
      </c>
      <c r="E313" s="34">
        <f t="shared" si="235"/>
        <v>0</v>
      </c>
      <c r="F313" s="34">
        <f aca="true" t="shared" si="278" ref="F313:L313">F690</f>
        <v>0</v>
      </c>
      <c r="G313" s="34">
        <f t="shared" si="278"/>
        <v>0</v>
      </c>
      <c r="H313" s="34">
        <f t="shared" si="278"/>
        <v>0</v>
      </c>
      <c r="I313" s="34">
        <f t="shared" si="278"/>
        <v>0</v>
      </c>
      <c r="J313" s="34">
        <f t="shared" si="278"/>
        <v>0</v>
      </c>
      <c r="K313" s="34">
        <f t="shared" si="278"/>
        <v>0</v>
      </c>
      <c r="L313" s="38">
        <f t="shared" si="278"/>
        <v>0</v>
      </c>
    </row>
    <row r="314" spans="1:12" ht="33" customHeight="1">
      <c r="A314" s="11"/>
      <c r="B314" s="186" t="s">
        <v>1442</v>
      </c>
      <c r="C314" s="187"/>
      <c r="D314" s="58" t="s">
        <v>1436</v>
      </c>
      <c r="E314" s="34">
        <f t="shared" si="235"/>
        <v>0</v>
      </c>
      <c r="F314" s="34">
        <f>SUM(F315:F317)</f>
        <v>0</v>
      </c>
      <c r="G314" s="34">
        <f aca="true" t="shared" si="279" ref="G314:L314">SUM(G315:G317)</f>
        <v>0</v>
      </c>
      <c r="H314" s="34">
        <f t="shared" si="279"/>
        <v>0</v>
      </c>
      <c r="I314" s="34">
        <f t="shared" si="279"/>
        <v>0</v>
      </c>
      <c r="J314" s="34">
        <f t="shared" si="279"/>
        <v>0</v>
      </c>
      <c r="K314" s="34">
        <f t="shared" si="279"/>
        <v>0</v>
      </c>
      <c r="L314" s="188">
        <f t="shared" si="279"/>
        <v>0</v>
      </c>
    </row>
    <row r="315" spans="1:12" ht="15.75">
      <c r="A315" s="11"/>
      <c r="B315" s="181"/>
      <c r="C315" s="45" t="s">
        <v>930</v>
      </c>
      <c r="D315" s="58" t="s">
        <v>1437</v>
      </c>
      <c r="E315" s="34">
        <f t="shared" si="235"/>
        <v>0</v>
      </c>
      <c r="F315" s="34">
        <f>F692</f>
        <v>0</v>
      </c>
      <c r="G315" s="34">
        <f aca="true" t="shared" si="280" ref="G315:L315">G692</f>
        <v>0</v>
      </c>
      <c r="H315" s="34">
        <f t="shared" si="280"/>
        <v>0</v>
      </c>
      <c r="I315" s="34">
        <f t="shared" si="280"/>
        <v>0</v>
      </c>
      <c r="J315" s="34">
        <f t="shared" si="280"/>
        <v>0</v>
      </c>
      <c r="K315" s="34">
        <f t="shared" si="280"/>
        <v>0</v>
      </c>
      <c r="L315" s="189">
        <f t="shared" si="280"/>
        <v>0</v>
      </c>
    </row>
    <row r="316" spans="1:12" ht="15.75">
      <c r="A316" s="11"/>
      <c r="B316" s="181"/>
      <c r="C316" s="45" t="s">
        <v>931</v>
      </c>
      <c r="D316" s="58" t="s">
        <v>1438</v>
      </c>
      <c r="E316" s="34">
        <f t="shared" si="235"/>
        <v>0</v>
      </c>
      <c r="F316" s="34">
        <f aca="true" t="shared" si="281" ref="F316:L316">F693</f>
        <v>0</v>
      </c>
      <c r="G316" s="34">
        <f t="shared" si="281"/>
        <v>0</v>
      </c>
      <c r="H316" s="34">
        <f t="shared" si="281"/>
        <v>0</v>
      </c>
      <c r="I316" s="34">
        <f t="shared" si="281"/>
        <v>0</v>
      </c>
      <c r="J316" s="34">
        <f t="shared" si="281"/>
        <v>0</v>
      </c>
      <c r="K316" s="34">
        <f t="shared" si="281"/>
        <v>0</v>
      </c>
      <c r="L316" s="189">
        <f t="shared" si="281"/>
        <v>0</v>
      </c>
    </row>
    <row r="317" spans="1:12" ht="15.75">
      <c r="A317" s="11"/>
      <c r="B317" s="181"/>
      <c r="C317" s="45" t="s">
        <v>1060</v>
      </c>
      <c r="D317" s="58" t="s">
        <v>1439</v>
      </c>
      <c r="E317" s="34">
        <f t="shared" si="235"/>
        <v>0</v>
      </c>
      <c r="F317" s="34">
        <f aca="true" t="shared" si="282" ref="F317:L317">F694</f>
        <v>0</v>
      </c>
      <c r="G317" s="34">
        <f t="shared" si="282"/>
        <v>0</v>
      </c>
      <c r="H317" s="34">
        <f t="shared" si="282"/>
        <v>0</v>
      </c>
      <c r="I317" s="34">
        <f t="shared" si="282"/>
        <v>0</v>
      </c>
      <c r="J317" s="34">
        <f t="shared" si="282"/>
        <v>0</v>
      </c>
      <c r="K317" s="34">
        <f t="shared" si="282"/>
        <v>0</v>
      </c>
      <c r="L317" s="189">
        <f t="shared" si="282"/>
        <v>0</v>
      </c>
    </row>
    <row r="318" spans="1:12" ht="15.75">
      <c r="A318" s="11"/>
      <c r="B318" s="190" t="s">
        <v>1873</v>
      </c>
      <c r="C318" s="191"/>
      <c r="D318" s="58" t="s">
        <v>1869</v>
      </c>
      <c r="E318" s="34">
        <f t="shared" si="235"/>
        <v>0</v>
      </c>
      <c r="F318" s="34">
        <f aca="true" t="shared" si="283" ref="F318:L318">F319+F320</f>
        <v>0</v>
      </c>
      <c r="G318" s="34">
        <f t="shared" si="283"/>
        <v>0</v>
      </c>
      <c r="H318" s="34">
        <f t="shared" si="283"/>
        <v>0</v>
      </c>
      <c r="I318" s="34">
        <f t="shared" si="283"/>
        <v>0</v>
      </c>
      <c r="J318" s="34">
        <f t="shared" si="283"/>
        <v>0</v>
      </c>
      <c r="K318" s="34">
        <f t="shared" si="283"/>
        <v>0</v>
      </c>
      <c r="L318" s="75">
        <f t="shared" si="283"/>
        <v>0</v>
      </c>
    </row>
    <row r="319" spans="1:12" ht="15.75">
      <c r="A319" s="11"/>
      <c r="B319" s="181"/>
      <c r="C319" s="45" t="s">
        <v>930</v>
      </c>
      <c r="D319" s="58" t="s">
        <v>1870</v>
      </c>
      <c r="E319" s="34">
        <f t="shared" si="235"/>
        <v>0</v>
      </c>
      <c r="F319" s="34">
        <f>F696</f>
        <v>0</v>
      </c>
      <c r="G319" s="34">
        <f aca="true" t="shared" si="284" ref="G319:L320">G696</f>
        <v>0</v>
      </c>
      <c r="H319" s="34">
        <f t="shared" si="284"/>
        <v>0</v>
      </c>
      <c r="I319" s="34">
        <f t="shared" si="284"/>
        <v>0</v>
      </c>
      <c r="J319" s="34">
        <f t="shared" si="284"/>
        <v>0</v>
      </c>
      <c r="K319" s="34">
        <f t="shared" si="284"/>
        <v>0</v>
      </c>
      <c r="L319" s="75">
        <f t="shared" si="284"/>
        <v>0</v>
      </c>
    </row>
    <row r="320" spans="1:12" ht="15.75">
      <c r="A320" s="11"/>
      <c r="B320" s="181"/>
      <c r="C320" s="45" t="s">
        <v>931</v>
      </c>
      <c r="D320" s="58" t="s">
        <v>1871</v>
      </c>
      <c r="E320" s="34">
        <f t="shared" si="235"/>
        <v>0</v>
      </c>
      <c r="F320" s="34">
        <f>F697</f>
        <v>0</v>
      </c>
      <c r="G320" s="34">
        <f t="shared" si="284"/>
        <v>0</v>
      </c>
      <c r="H320" s="34">
        <f t="shared" si="284"/>
        <v>0</v>
      </c>
      <c r="I320" s="34">
        <f t="shared" si="284"/>
        <v>0</v>
      </c>
      <c r="J320" s="34">
        <f t="shared" si="284"/>
        <v>0</v>
      </c>
      <c r="K320" s="34">
        <f t="shared" si="284"/>
        <v>0</v>
      </c>
      <c r="L320" s="75">
        <f t="shared" si="284"/>
        <v>0</v>
      </c>
    </row>
    <row r="321" spans="1:12" ht="15.75">
      <c r="A321" s="177" t="s">
        <v>1380</v>
      </c>
      <c r="B321" s="85"/>
      <c r="C321" s="85"/>
      <c r="D321" s="67" t="s">
        <v>1194</v>
      </c>
      <c r="E321" s="37">
        <f t="shared" si="235"/>
        <v>0</v>
      </c>
      <c r="F321" s="37">
        <f>SUM(F322:F324)</f>
        <v>0</v>
      </c>
      <c r="G321" s="37">
        <f aca="true" t="shared" si="285" ref="G321:L321">SUM(G322:G324)</f>
        <v>0</v>
      </c>
      <c r="H321" s="37">
        <f t="shared" si="285"/>
        <v>0</v>
      </c>
      <c r="I321" s="37">
        <f t="shared" si="285"/>
        <v>0</v>
      </c>
      <c r="J321" s="37">
        <f t="shared" si="285"/>
        <v>0</v>
      </c>
      <c r="K321" s="37">
        <f t="shared" si="285"/>
        <v>0</v>
      </c>
      <c r="L321" s="192">
        <f t="shared" si="285"/>
        <v>0</v>
      </c>
    </row>
    <row r="322" spans="1:12" ht="33" customHeight="1">
      <c r="A322" s="50"/>
      <c r="B322" s="85" t="s">
        <v>1195</v>
      </c>
      <c r="C322" s="85"/>
      <c r="D322" s="58" t="s">
        <v>1196</v>
      </c>
      <c r="E322" s="34">
        <f t="shared" si="235"/>
        <v>0</v>
      </c>
      <c r="F322" s="34">
        <f>F699</f>
        <v>0</v>
      </c>
      <c r="G322" s="34">
        <f aca="true" t="shared" si="286" ref="G322:L322">G699</f>
        <v>0</v>
      </c>
      <c r="H322" s="34">
        <f t="shared" si="286"/>
        <v>0</v>
      </c>
      <c r="I322" s="34">
        <f t="shared" si="286"/>
        <v>0</v>
      </c>
      <c r="J322" s="34">
        <f t="shared" si="286"/>
        <v>0</v>
      </c>
      <c r="K322" s="34">
        <f t="shared" si="286"/>
        <v>0</v>
      </c>
      <c r="L322" s="185">
        <f t="shared" si="286"/>
        <v>0</v>
      </c>
    </row>
    <row r="323" spans="1:12" ht="34.5" customHeight="1">
      <c r="A323" s="50"/>
      <c r="B323" s="85" t="s">
        <v>1276</v>
      </c>
      <c r="C323" s="85"/>
      <c r="D323" s="58" t="s">
        <v>1275</v>
      </c>
      <c r="E323" s="34">
        <f t="shared" si="235"/>
        <v>0</v>
      </c>
      <c r="F323" s="34">
        <f aca="true" t="shared" si="287" ref="F323:L323">F700</f>
        <v>0</v>
      </c>
      <c r="G323" s="34">
        <f t="shared" si="287"/>
        <v>0</v>
      </c>
      <c r="H323" s="34">
        <f t="shared" si="287"/>
        <v>0</v>
      </c>
      <c r="I323" s="34">
        <f t="shared" si="287"/>
        <v>0</v>
      </c>
      <c r="J323" s="34">
        <f t="shared" si="287"/>
        <v>0</v>
      </c>
      <c r="K323" s="34">
        <f t="shared" si="287"/>
        <v>0</v>
      </c>
      <c r="L323" s="185">
        <f t="shared" si="287"/>
        <v>0</v>
      </c>
    </row>
    <row r="324" spans="1:12" ht="15.75">
      <c r="A324" s="50"/>
      <c r="B324" s="85" t="s">
        <v>1379</v>
      </c>
      <c r="C324" s="85"/>
      <c r="D324" s="58" t="s">
        <v>1378</v>
      </c>
      <c r="E324" s="34">
        <f t="shared" si="235"/>
        <v>0</v>
      </c>
      <c r="F324" s="34">
        <f aca="true" t="shared" si="288" ref="F324:L324">F701</f>
        <v>0</v>
      </c>
      <c r="G324" s="34">
        <f t="shared" si="288"/>
        <v>0</v>
      </c>
      <c r="H324" s="34">
        <f t="shared" si="288"/>
        <v>0</v>
      </c>
      <c r="I324" s="34">
        <f t="shared" si="288"/>
        <v>0</v>
      </c>
      <c r="J324" s="34">
        <f t="shared" si="288"/>
        <v>0</v>
      </c>
      <c r="K324" s="34">
        <f t="shared" si="288"/>
        <v>0</v>
      </c>
      <c r="L324" s="185">
        <f t="shared" si="288"/>
        <v>0</v>
      </c>
    </row>
    <row r="325" spans="1:12" ht="15.75">
      <c r="A325" s="193" t="s">
        <v>1271</v>
      </c>
      <c r="B325" s="85"/>
      <c r="C325" s="85"/>
      <c r="D325" s="67" t="s">
        <v>1269</v>
      </c>
      <c r="E325" s="37">
        <f t="shared" si="235"/>
        <v>0</v>
      </c>
      <c r="F325" s="37">
        <f>F326</f>
        <v>0</v>
      </c>
      <c r="G325" s="37">
        <f aca="true" t="shared" si="289" ref="G325:L325">G326</f>
        <v>0</v>
      </c>
      <c r="H325" s="37">
        <f t="shared" si="289"/>
        <v>0</v>
      </c>
      <c r="I325" s="37">
        <f t="shared" si="289"/>
        <v>0</v>
      </c>
      <c r="J325" s="37">
        <f t="shared" si="289"/>
        <v>0</v>
      </c>
      <c r="K325" s="37">
        <f t="shared" si="289"/>
        <v>0</v>
      </c>
      <c r="L325" s="194">
        <f t="shared" si="289"/>
        <v>0</v>
      </c>
    </row>
    <row r="326" spans="1:12" ht="15.75">
      <c r="A326" s="50"/>
      <c r="B326" s="85" t="s">
        <v>1272</v>
      </c>
      <c r="C326" s="85"/>
      <c r="D326" s="58" t="s">
        <v>1270</v>
      </c>
      <c r="E326" s="34">
        <f t="shared" si="235"/>
        <v>0</v>
      </c>
      <c r="F326" s="34">
        <f>F519</f>
        <v>0</v>
      </c>
      <c r="G326" s="34">
        <f aca="true" t="shared" si="290" ref="G326:L326">G519</f>
        <v>0</v>
      </c>
      <c r="H326" s="34">
        <f t="shared" si="290"/>
        <v>0</v>
      </c>
      <c r="I326" s="34">
        <f t="shared" si="290"/>
        <v>0</v>
      </c>
      <c r="J326" s="34">
        <f t="shared" si="290"/>
        <v>0</v>
      </c>
      <c r="K326" s="34">
        <f t="shared" si="290"/>
        <v>0</v>
      </c>
      <c r="L326" s="38">
        <f t="shared" si="290"/>
        <v>0</v>
      </c>
    </row>
    <row r="327" spans="1:12" ht="42" customHeight="1">
      <c r="A327" s="177" t="s">
        <v>1240</v>
      </c>
      <c r="B327" s="85"/>
      <c r="C327" s="85"/>
      <c r="D327" s="67" t="s">
        <v>264</v>
      </c>
      <c r="E327" s="37">
        <f t="shared" si="235"/>
        <v>139597.81</v>
      </c>
      <c r="F327" s="37">
        <f>F328+F332+F336+F340+F344+F348+F352+F356+F359+F364+F367</f>
        <v>863.9800000000006</v>
      </c>
      <c r="G327" s="37">
        <f aca="true" t="shared" si="291" ref="G327:L327">G328+G332+G336+G340+G344+G348+G352+G356+G359+G364+G367</f>
        <v>138733.83</v>
      </c>
      <c r="H327" s="37">
        <f t="shared" si="291"/>
        <v>0</v>
      </c>
      <c r="I327" s="37">
        <f t="shared" si="291"/>
        <v>0</v>
      </c>
      <c r="J327" s="37">
        <f t="shared" si="291"/>
        <v>145460.91802</v>
      </c>
      <c r="K327" s="37">
        <f t="shared" si="291"/>
        <v>146019.29682</v>
      </c>
      <c r="L327" s="192">
        <f t="shared" si="291"/>
        <v>145318.0827</v>
      </c>
    </row>
    <row r="328" spans="1:12" ht="15.75">
      <c r="A328" s="49"/>
      <c r="B328" s="87" t="s">
        <v>1148</v>
      </c>
      <c r="C328" s="85"/>
      <c r="D328" s="58" t="s">
        <v>1065</v>
      </c>
      <c r="E328" s="34">
        <f t="shared" si="235"/>
        <v>2162</v>
      </c>
      <c r="F328" s="34">
        <f>SUM(F329:F331)</f>
        <v>521</v>
      </c>
      <c r="G328" s="34">
        <f aca="true" t="shared" si="292" ref="G328:L328">SUM(G329:G331)</f>
        <v>1641</v>
      </c>
      <c r="H328" s="34">
        <f t="shared" si="292"/>
        <v>0</v>
      </c>
      <c r="I328" s="34">
        <f t="shared" si="292"/>
        <v>0</v>
      </c>
      <c r="J328" s="34">
        <f t="shared" si="292"/>
        <v>2252.804</v>
      </c>
      <c r="K328" s="34">
        <f t="shared" si="292"/>
        <v>2261.4519999999998</v>
      </c>
      <c r="L328" s="185">
        <f t="shared" si="292"/>
        <v>2250.642</v>
      </c>
    </row>
    <row r="329" spans="1:12" ht="15.75">
      <c r="A329" s="11"/>
      <c r="B329" s="181"/>
      <c r="C329" s="45" t="s">
        <v>930</v>
      </c>
      <c r="D329" s="58" t="s">
        <v>1066</v>
      </c>
      <c r="E329" s="34">
        <f t="shared" si="235"/>
        <v>0</v>
      </c>
      <c r="F329" s="34">
        <f>F704</f>
        <v>0</v>
      </c>
      <c r="G329" s="34">
        <f aca="true" t="shared" si="293" ref="G329:L329">G704</f>
        <v>0</v>
      </c>
      <c r="H329" s="34">
        <f t="shared" si="293"/>
        <v>0</v>
      </c>
      <c r="I329" s="34">
        <f t="shared" si="293"/>
        <v>0</v>
      </c>
      <c r="J329" s="34">
        <f t="shared" si="293"/>
        <v>0</v>
      </c>
      <c r="K329" s="34">
        <f t="shared" si="293"/>
        <v>0</v>
      </c>
      <c r="L329" s="38">
        <f t="shared" si="293"/>
        <v>0</v>
      </c>
    </row>
    <row r="330" spans="1:12" ht="15.75">
      <c r="A330" s="11"/>
      <c r="B330" s="181"/>
      <c r="C330" s="45" t="s">
        <v>931</v>
      </c>
      <c r="D330" s="58" t="s">
        <v>1067</v>
      </c>
      <c r="E330" s="34">
        <f t="shared" si="235"/>
        <v>2162</v>
      </c>
      <c r="F330" s="34">
        <f aca="true" t="shared" si="294" ref="F330:L330">F705</f>
        <v>521</v>
      </c>
      <c r="G330" s="34">
        <f t="shared" si="294"/>
        <v>1641</v>
      </c>
      <c r="H330" s="34">
        <f t="shared" si="294"/>
        <v>0</v>
      </c>
      <c r="I330" s="34">
        <f t="shared" si="294"/>
        <v>0</v>
      </c>
      <c r="J330" s="34">
        <f t="shared" si="294"/>
        <v>2252.804</v>
      </c>
      <c r="K330" s="34">
        <f t="shared" si="294"/>
        <v>2261.4519999999998</v>
      </c>
      <c r="L330" s="38">
        <f t="shared" si="294"/>
        <v>2250.642</v>
      </c>
    </row>
    <row r="331" spans="1:12" ht="15.75">
      <c r="A331" s="11"/>
      <c r="B331" s="181"/>
      <c r="C331" s="45" t="s">
        <v>1060</v>
      </c>
      <c r="D331" s="58" t="s">
        <v>1068</v>
      </c>
      <c r="E331" s="34">
        <f t="shared" si="235"/>
        <v>0</v>
      </c>
      <c r="F331" s="34">
        <f aca="true" t="shared" si="295" ref="F331:L331">F706</f>
        <v>0</v>
      </c>
      <c r="G331" s="34">
        <f t="shared" si="295"/>
        <v>0</v>
      </c>
      <c r="H331" s="34">
        <f t="shared" si="295"/>
        <v>0</v>
      </c>
      <c r="I331" s="34">
        <f t="shared" si="295"/>
        <v>0</v>
      </c>
      <c r="J331" s="34">
        <f t="shared" si="295"/>
        <v>0</v>
      </c>
      <c r="K331" s="34">
        <f t="shared" si="295"/>
        <v>0</v>
      </c>
      <c r="L331" s="38">
        <f t="shared" si="295"/>
        <v>0</v>
      </c>
    </row>
    <row r="332" spans="1:12" ht="15.75">
      <c r="A332" s="11"/>
      <c r="B332" s="186" t="s">
        <v>1149</v>
      </c>
      <c r="C332" s="187"/>
      <c r="D332" s="58" t="s">
        <v>1069</v>
      </c>
      <c r="E332" s="34">
        <f t="shared" si="235"/>
        <v>137059.3</v>
      </c>
      <c r="F332" s="34">
        <f>SUM(F333:F335)</f>
        <v>273.4700000000006</v>
      </c>
      <c r="G332" s="34">
        <f aca="true" t="shared" si="296" ref="G332:L332">SUM(G333:G335)</f>
        <v>136785.83</v>
      </c>
      <c r="H332" s="34">
        <f t="shared" si="296"/>
        <v>0</v>
      </c>
      <c r="I332" s="34">
        <f t="shared" si="296"/>
        <v>0</v>
      </c>
      <c r="J332" s="34">
        <f t="shared" si="296"/>
        <v>142815.7906</v>
      </c>
      <c r="K332" s="34">
        <f t="shared" si="296"/>
        <v>143364.01536</v>
      </c>
      <c r="L332" s="195">
        <f t="shared" si="296"/>
        <v>142675.49379</v>
      </c>
    </row>
    <row r="333" spans="1:12" ht="15.75">
      <c r="A333" s="11"/>
      <c r="B333" s="181"/>
      <c r="C333" s="45" t="s">
        <v>930</v>
      </c>
      <c r="D333" s="58" t="s">
        <v>1070</v>
      </c>
      <c r="E333" s="34">
        <f t="shared" si="235"/>
        <v>3.11</v>
      </c>
      <c r="F333" s="34">
        <f>F708</f>
        <v>3.11</v>
      </c>
      <c r="G333" s="34">
        <f aca="true" t="shared" si="297" ref="G333:L333">G708</f>
        <v>0</v>
      </c>
      <c r="H333" s="34">
        <f t="shared" si="297"/>
        <v>0</v>
      </c>
      <c r="I333" s="34">
        <f t="shared" si="297"/>
        <v>0</v>
      </c>
      <c r="J333" s="34">
        <f t="shared" si="297"/>
        <v>3.24062</v>
      </c>
      <c r="K333" s="34">
        <f t="shared" si="297"/>
        <v>3.24062</v>
      </c>
      <c r="L333" s="38">
        <f t="shared" si="297"/>
        <v>0</v>
      </c>
    </row>
    <row r="334" spans="1:12" ht="15.75">
      <c r="A334" s="11"/>
      <c r="B334" s="181"/>
      <c r="C334" s="45" t="s">
        <v>931</v>
      </c>
      <c r="D334" s="58" t="s">
        <v>1071</v>
      </c>
      <c r="E334" s="34">
        <f t="shared" si="235"/>
        <v>137056.19</v>
      </c>
      <c r="F334" s="34">
        <f aca="true" t="shared" si="298" ref="F334:L334">F709</f>
        <v>270.3600000000006</v>
      </c>
      <c r="G334" s="34">
        <f t="shared" si="298"/>
        <v>136785.83</v>
      </c>
      <c r="H334" s="34">
        <f t="shared" si="298"/>
        <v>0</v>
      </c>
      <c r="I334" s="34">
        <f t="shared" si="298"/>
        <v>0</v>
      </c>
      <c r="J334" s="34">
        <f t="shared" si="298"/>
        <v>142812.54998</v>
      </c>
      <c r="K334" s="34">
        <f t="shared" si="298"/>
        <v>143360.77474</v>
      </c>
      <c r="L334" s="38">
        <f t="shared" si="298"/>
        <v>142675.49379</v>
      </c>
    </row>
    <row r="335" spans="1:12" ht="15.75">
      <c r="A335" s="11"/>
      <c r="B335" s="181"/>
      <c r="C335" s="45" t="s">
        <v>1060</v>
      </c>
      <c r="D335" s="58" t="s">
        <v>1072</v>
      </c>
      <c r="E335" s="34">
        <f t="shared" si="235"/>
        <v>0</v>
      </c>
      <c r="F335" s="34">
        <f aca="true" t="shared" si="299" ref="F335:L335">F710</f>
        <v>0</v>
      </c>
      <c r="G335" s="34">
        <f t="shared" si="299"/>
        <v>0</v>
      </c>
      <c r="H335" s="34">
        <f t="shared" si="299"/>
        <v>0</v>
      </c>
      <c r="I335" s="34">
        <f t="shared" si="299"/>
        <v>0</v>
      </c>
      <c r="J335" s="34">
        <f t="shared" si="299"/>
        <v>0</v>
      </c>
      <c r="K335" s="34">
        <f t="shared" si="299"/>
        <v>0</v>
      </c>
      <c r="L335" s="38">
        <f t="shared" si="299"/>
        <v>0</v>
      </c>
    </row>
    <row r="336" spans="1:12" ht="15.75">
      <c r="A336" s="11"/>
      <c r="B336" s="186" t="s">
        <v>1150</v>
      </c>
      <c r="C336" s="187"/>
      <c r="D336" s="58" t="s">
        <v>1076</v>
      </c>
      <c r="E336" s="34">
        <f t="shared" si="235"/>
        <v>307</v>
      </c>
      <c r="F336" s="34">
        <f>SUM(F337:F339)</f>
        <v>0</v>
      </c>
      <c r="G336" s="34">
        <f aca="true" t="shared" si="300" ref="G336:L336">SUM(G337:G339)</f>
        <v>307</v>
      </c>
      <c r="H336" s="34">
        <f t="shared" si="300"/>
        <v>0</v>
      </c>
      <c r="I336" s="34">
        <f t="shared" si="300"/>
        <v>0</v>
      </c>
      <c r="J336" s="34">
        <f t="shared" si="300"/>
        <v>319.894</v>
      </c>
      <c r="K336" s="34">
        <f t="shared" si="300"/>
        <v>321.122</v>
      </c>
      <c r="L336" s="195">
        <f t="shared" si="300"/>
        <v>319.587</v>
      </c>
    </row>
    <row r="337" spans="1:12" ht="15.75">
      <c r="A337" s="11"/>
      <c r="B337" s="181"/>
      <c r="C337" s="45" t="s">
        <v>930</v>
      </c>
      <c r="D337" s="58" t="s">
        <v>1073</v>
      </c>
      <c r="E337" s="34">
        <f t="shared" si="235"/>
        <v>0</v>
      </c>
      <c r="F337" s="34">
        <f>F712</f>
        <v>0</v>
      </c>
      <c r="G337" s="34">
        <f aca="true" t="shared" si="301" ref="G337:L337">G712</f>
        <v>0</v>
      </c>
      <c r="H337" s="34">
        <f t="shared" si="301"/>
        <v>0</v>
      </c>
      <c r="I337" s="34">
        <f t="shared" si="301"/>
        <v>0</v>
      </c>
      <c r="J337" s="34">
        <f t="shared" si="301"/>
        <v>0</v>
      </c>
      <c r="K337" s="34">
        <f t="shared" si="301"/>
        <v>0</v>
      </c>
      <c r="L337" s="38">
        <f t="shared" si="301"/>
        <v>0</v>
      </c>
    </row>
    <row r="338" spans="1:12" ht="15.75">
      <c r="A338" s="11"/>
      <c r="B338" s="181"/>
      <c r="C338" s="45" t="s">
        <v>931</v>
      </c>
      <c r="D338" s="58" t="s">
        <v>1074</v>
      </c>
      <c r="E338" s="34">
        <f t="shared" si="235"/>
        <v>307</v>
      </c>
      <c r="F338" s="34">
        <f aca="true" t="shared" si="302" ref="F338:L338">F713</f>
        <v>0</v>
      </c>
      <c r="G338" s="34">
        <f t="shared" si="302"/>
        <v>307</v>
      </c>
      <c r="H338" s="34">
        <f t="shared" si="302"/>
        <v>0</v>
      </c>
      <c r="I338" s="34">
        <f t="shared" si="302"/>
        <v>0</v>
      </c>
      <c r="J338" s="34">
        <f t="shared" si="302"/>
        <v>319.894</v>
      </c>
      <c r="K338" s="34">
        <f t="shared" si="302"/>
        <v>321.122</v>
      </c>
      <c r="L338" s="38">
        <f t="shared" si="302"/>
        <v>319.587</v>
      </c>
    </row>
    <row r="339" spans="1:12" ht="15.75">
      <c r="A339" s="11"/>
      <c r="B339" s="181"/>
      <c r="C339" s="45" t="s">
        <v>1060</v>
      </c>
      <c r="D339" s="58" t="s">
        <v>1075</v>
      </c>
      <c r="E339" s="34">
        <f t="shared" si="235"/>
        <v>0</v>
      </c>
      <c r="F339" s="34">
        <f aca="true" t="shared" si="303" ref="F339:L339">F714</f>
        <v>0</v>
      </c>
      <c r="G339" s="34">
        <f t="shared" si="303"/>
        <v>0</v>
      </c>
      <c r="H339" s="34">
        <f t="shared" si="303"/>
        <v>0</v>
      </c>
      <c r="I339" s="34">
        <f t="shared" si="303"/>
        <v>0</v>
      </c>
      <c r="J339" s="34">
        <f t="shared" si="303"/>
        <v>0</v>
      </c>
      <c r="K339" s="34">
        <f t="shared" si="303"/>
        <v>0</v>
      </c>
      <c r="L339" s="38">
        <f t="shared" si="303"/>
        <v>0</v>
      </c>
    </row>
    <row r="340" spans="1:12" ht="15.75">
      <c r="A340" s="11"/>
      <c r="B340" s="167" t="s">
        <v>1151</v>
      </c>
      <c r="C340" s="87"/>
      <c r="D340" s="58" t="s">
        <v>1085</v>
      </c>
      <c r="E340" s="34">
        <f t="shared" si="235"/>
        <v>0</v>
      </c>
      <c r="F340" s="34">
        <f>SUM(F341:F343)</f>
        <v>0</v>
      </c>
      <c r="G340" s="34">
        <f aca="true" t="shared" si="304" ref="G340:L340">SUM(G341:G343)</f>
        <v>0</v>
      </c>
      <c r="H340" s="34">
        <f t="shared" si="304"/>
        <v>0</v>
      </c>
      <c r="I340" s="34">
        <f t="shared" si="304"/>
        <v>0</v>
      </c>
      <c r="J340" s="34">
        <f t="shared" si="304"/>
        <v>0</v>
      </c>
      <c r="K340" s="34">
        <f t="shared" si="304"/>
        <v>0</v>
      </c>
      <c r="L340" s="195">
        <f t="shared" si="304"/>
        <v>0</v>
      </c>
    </row>
    <row r="341" spans="1:12" ht="15.75">
      <c r="A341" s="11"/>
      <c r="B341" s="181"/>
      <c r="C341" s="45" t="s">
        <v>930</v>
      </c>
      <c r="D341" s="58" t="s">
        <v>1086</v>
      </c>
      <c r="E341" s="34">
        <f t="shared" si="235"/>
        <v>0</v>
      </c>
      <c r="F341" s="34"/>
      <c r="G341" s="34"/>
      <c r="H341" s="34"/>
      <c r="I341" s="34"/>
      <c r="J341" s="34"/>
      <c r="K341" s="34"/>
      <c r="L341" s="38"/>
    </row>
    <row r="342" spans="1:12" ht="15.75">
      <c r="A342" s="11"/>
      <c r="B342" s="181"/>
      <c r="C342" s="45" t="s">
        <v>931</v>
      </c>
      <c r="D342" s="58" t="s">
        <v>1087</v>
      </c>
      <c r="E342" s="34">
        <f aca="true" t="shared" si="305" ref="E342:E369">F342+G342+H342+I342</f>
        <v>0</v>
      </c>
      <c r="F342" s="34"/>
      <c r="G342" s="34"/>
      <c r="H342" s="34"/>
      <c r="I342" s="34"/>
      <c r="J342" s="34"/>
      <c r="K342" s="34"/>
      <c r="L342" s="38"/>
    </row>
    <row r="343" spans="1:12" ht="15.75">
      <c r="A343" s="11"/>
      <c r="B343" s="181"/>
      <c r="C343" s="45" t="s">
        <v>1060</v>
      </c>
      <c r="D343" s="58" t="s">
        <v>1088</v>
      </c>
      <c r="E343" s="34">
        <f t="shared" si="305"/>
        <v>0</v>
      </c>
      <c r="F343" s="34"/>
      <c r="G343" s="34"/>
      <c r="H343" s="34"/>
      <c r="I343" s="34"/>
      <c r="J343" s="34"/>
      <c r="K343" s="34"/>
      <c r="L343" s="196"/>
    </row>
    <row r="344" spans="1:12" ht="29.25" customHeight="1">
      <c r="A344" s="11"/>
      <c r="B344" s="167" t="s">
        <v>1501</v>
      </c>
      <c r="C344" s="87"/>
      <c r="D344" s="58" t="s">
        <v>1089</v>
      </c>
      <c r="E344" s="34">
        <f t="shared" si="305"/>
        <v>0</v>
      </c>
      <c r="F344" s="34">
        <f>SUM(F345:F347)</f>
        <v>0</v>
      </c>
      <c r="G344" s="34">
        <f aca="true" t="shared" si="306" ref="G344:L344">SUM(G345:G347)</f>
        <v>0</v>
      </c>
      <c r="H344" s="34">
        <f t="shared" si="306"/>
        <v>0</v>
      </c>
      <c r="I344" s="34">
        <f t="shared" si="306"/>
        <v>0</v>
      </c>
      <c r="J344" s="34">
        <f t="shared" si="306"/>
        <v>0</v>
      </c>
      <c r="K344" s="34">
        <f t="shared" si="306"/>
        <v>0</v>
      </c>
      <c r="L344" s="195">
        <f t="shared" si="306"/>
        <v>0</v>
      </c>
    </row>
    <row r="345" spans="1:12" ht="15.75">
      <c r="A345" s="11"/>
      <c r="B345" s="181"/>
      <c r="C345" s="45" t="s">
        <v>930</v>
      </c>
      <c r="D345" s="58" t="s">
        <v>1090</v>
      </c>
      <c r="E345" s="34">
        <f t="shared" si="305"/>
        <v>0</v>
      </c>
      <c r="F345" s="34"/>
      <c r="G345" s="34"/>
      <c r="H345" s="34"/>
      <c r="I345" s="34"/>
      <c r="J345" s="34"/>
      <c r="K345" s="34"/>
      <c r="L345" s="38"/>
    </row>
    <row r="346" spans="1:12" ht="15.75">
      <c r="A346" s="11"/>
      <c r="B346" s="181"/>
      <c r="C346" s="45" t="s">
        <v>931</v>
      </c>
      <c r="D346" s="58" t="s">
        <v>1091</v>
      </c>
      <c r="E346" s="34">
        <f t="shared" si="305"/>
        <v>0</v>
      </c>
      <c r="F346" s="34"/>
      <c r="G346" s="34"/>
      <c r="H346" s="34"/>
      <c r="I346" s="34"/>
      <c r="J346" s="34"/>
      <c r="K346" s="34"/>
      <c r="L346" s="38"/>
    </row>
    <row r="347" spans="1:12" ht="15.75">
      <c r="A347" s="11"/>
      <c r="B347" s="181"/>
      <c r="C347" s="45" t="s">
        <v>1060</v>
      </c>
      <c r="D347" s="58" t="s">
        <v>1092</v>
      </c>
      <c r="E347" s="34">
        <f t="shared" si="305"/>
        <v>0</v>
      </c>
      <c r="F347" s="34"/>
      <c r="G347" s="34"/>
      <c r="H347" s="34"/>
      <c r="I347" s="34"/>
      <c r="J347" s="34"/>
      <c r="K347" s="34"/>
      <c r="L347" s="196"/>
    </row>
    <row r="348" spans="1:12" ht="15.75">
      <c r="A348" s="11"/>
      <c r="B348" s="167" t="s">
        <v>1153</v>
      </c>
      <c r="C348" s="87"/>
      <c r="D348" s="58" t="s">
        <v>1077</v>
      </c>
      <c r="E348" s="34">
        <f t="shared" si="305"/>
        <v>0</v>
      </c>
      <c r="F348" s="34">
        <f>SUM(F349:F351)</f>
        <v>0</v>
      </c>
      <c r="G348" s="34">
        <f aca="true" t="shared" si="307" ref="G348:L348">SUM(G349:G351)</f>
        <v>0</v>
      </c>
      <c r="H348" s="34">
        <f t="shared" si="307"/>
        <v>0</v>
      </c>
      <c r="I348" s="34">
        <f t="shared" si="307"/>
        <v>0</v>
      </c>
      <c r="J348" s="34">
        <f t="shared" si="307"/>
        <v>0</v>
      </c>
      <c r="K348" s="34">
        <f t="shared" si="307"/>
        <v>0</v>
      </c>
      <c r="L348" s="195">
        <f t="shared" si="307"/>
        <v>0</v>
      </c>
    </row>
    <row r="349" spans="1:12" ht="15.75">
      <c r="A349" s="11"/>
      <c r="B349" s="181"/>
      <c r="C349" s="45" t="s">
        <v>930</v>
      </c>
      <c r="D349" s="58" t="s">
        <v>1078</v>
      </c>
      <c r="E349" s="34">
        <f t="shared" si="305"/>
        <v>0</v>
      </c>
      <c r="F349" s="34"/>
      <c r="G349" s="34"/>
      <c r="H349" s="34"/>
      <c r="I349" s="34"/>
      <c r="J349" s="34"/>
      <c r="K349" s="34"/>
      <c r="L349" s="38"/>
    </row>
    <row r="350" spans="1:12" ht="15.75">
      <c r="A350" s="11"/>
      <c r="B350" s="181"/>
      <c r="C350" s="45" t="s">
        <v>931</v>
      </c>
      <c r="D350" s="58" t="s">
        <v>1079</v>
      </c>
      <c r="E350" s="34">
        <f t="shared" si="305"/>
        <v>0</v>
      </c>
      <c r="F350" s="34"/>
      <c r="G350" s="34"/>
      <c r="H350" s="34"/>
      <c r="I350" s="34"/>
      <c r="J350" s="34"/>
      <c r="K350" s="34"/>
      <c r="L350" s="38"/>
    </row>
    <row r="351" spans="1:12" ht="15.75">
      <c r="A351" s="11"/>
      <c r="B351" s="181"/>
      <c r="C351" s="45" t="s">
        <v>1060</v>
      </c>
      <c r="D351" s="58" t="s">
        <v>1080</v>
      </c>
      <c r="E351" s="34">
        <f t="shared" si="305"/>
        <v>0</v>
      </c>
      <c r="F351" s="34"/>
      <c r="G351" s="34"/>
      <c r="H351" s="34"/>
      <c r="I351" s="34"/>
      <c r="J351" s="34"/>
      <c r="K351" s="34"/>
      <c r="L351" s="196"/>
    </row>
    <row r="352" spans="1:12" ht="15.75">
      <c r="A352" s="11"/>
      <c r="B352" s="167" t="s">
        <v>1154</v>
      </c>
      <c r="C352" s="87"/>
      <c r="D352" s="58" t="s">
        <v>1081</v>
      </c>
      <c r="E352" s="34">
        <f t="shared" si="305"/>
        <v>0</v>
      </c>
      <c r="F352" s="34">
        <f>SUM(F353:F355)</f>
        <v>0</v>
      </c>
      <c r="G352" s="34">
        <f aca="true" t="shared" si="308" ref="G352:L352">SUM(G353:G355)</f>
        <v>0</v>
      </c>
      <c r="H352" s="34">
        <f t="shared" si="308"/>
        <v>0</v>
      </c>
      <c r="I352" s="34">
        <f t="shared" si="308"/>
        <v>0</v>
      </c>
      <c r="J352" s="34">
        <f t="shared" si="308"/>
        <v>0</v>
      </c>
      <c r="K352" s="34">
        <f t="shared" si="308"/>
        <v>0</v>
      </c>
      <c r="L352" s="195">
        <f t="shared" si="308"/>
        <v>0</v>
      </c>
    </row>
    <row r="353" spans="1:12" ht="15.75">
      <c r="A353" s="11"/>
      <c r="B353" s="181"/>
      <c r="C353" s="45" t="s">
        <v>930</v>
      </c>
      <c r="D353" s="58" t="s">
        <v>1082</v>
      </c>
      <c r="E353" s="34">
        <f t="shared" si="305"/>
        <v>0</v>
      </c>
      <c r="F353" s="34"/>
      <c r="G353" s="34"/>
      <c r="H353" s="34"/>
      <c r="I353" s="34"/>
      <c r="J353" s="34"/>
      <c r="K353" s="34"/>
      <c r="L353" s="38"/>
    </row>
    <row r="354" spans="1:12" ht="15.75">
      <c r="A354" s="11"/>
      <c r="B354" s="181"/>
      <c r="C354" s="45" t="s">
        <v>931</v>
      </c>
      <c r="D354" s="58" t="s">
        <v>1083</v>
      </c>
      <c r="E354" s="34">
        <f t="shared" si="305"/>
        <v>0</v>
      </c>
      <c r="F354" s="34"/>
      <c r="G354" s="34"/>
      <c r="H354" s="34"/>
      <c r="I354" s="34"/>
      <c r="J354" s="34"/>
      <c r="K354" s="34"/>
      <c r="L354" s="38"/>
    </row>
    <row r="355" spans="1:12" ht="15.75">
      <c r="A355" s="11"/>
      <c r="B355" s="181"/>
      <c r="C355" s="45" t="s">
        <v>1060</v>
      </c>
      <c r="D355" s="58" t="s">
        <v>1084</v>
      </c>
      <c r="E355" s="34">
        <f t="shared" si="305"/>
        <v>0</v>
      </c>
      <c r="F355" s="34"/>
      <c r="G355" s="34"/>
      <c r="H355" s="34"/>
      <c r="I355" s="34"/>
      <c r="J355" s="34"/>
      <c r="K355" s="34"/>
      <c r="L355" s="196"/>
    </row>
    <row r="356" spans="1:12" ht="15.75">
      <c r="A356" s="11"/>
      <c r="B356" s="167" t="s">
        <v>1171</v>
      </c>
      <c r="C356" s="87"/>
      <c r="D356" s="58" t="s">
        <v>1168</v>
      </c>
      <c r="E356" s="34">
        <f t="shared" si="305"/>
        <v>69.51</v>
      </c>
      <c r="F356" s="34">
        <f>SUM(F357:F358)</f>
        <v>69.51</v>
      </c>
      <c r="G356" s="34">
        <f aca="true" t="shared" si="309" ref="G356:L356">SUM(G357:G358)</f>
        <v>0</v>
      </c>
      <c r="H356" s="34">
        <f t="shared" si="309"/>
        <v>0</v>
      </c>
      <c r="I356" s="34">
        <f t="shared" si="309"/>
        <v>0</v>
      </c>
      <c r="J356" s="34">
        <f t="shared" si="309"/>
        <v>72.42942000000001</v>
      </c>
      <c r="K356" s="34">
        <f t="shared" si="309"/>
        <v>72.70746000000001</v>
      </c>
      <c r="L356" s="195">
        <f t="shared" si="309"/>
        <v>72.35991</v>
      </c>
    </row>
    <row r="357" spans="1:12" ht="15.75">
      <c r="A357" s="11"/>
      <c r="B357" s="181"/>
      <c r="C357" s="45" t="s">
        <v>930</v>
      </c>
      <c r="D357" s="58" t="s">
        <v>1169</v>
      </c>
      <c r="E357" s="34">
        <f t="shared" si="305"/>
        <v>0</v>
      </c>
      <c r="F357" s="34">
        <f>F732</f>
        <v>0</v>
      </c>
      <c r="G357" s="34">
        <f aca="true" t="shared" si="310" ref="G357:L358">G732</f>
        <v>0</v>
      </c>
      <c r="H357" s="34">
        <f t="shared" si="310"/>
        <v>0</v>
      </c>
      <c r="I357" s="34">
        <f t="shared" si="310"/>
        <v>0</v>
      </c>
      <c r="J357" s="34">
        <f t="shared" si="310"/>
        <v>0</v>
      </c>
      <c r="K357" s="34">
        <f t="shared" si="310"/>
        <v>0</v>
      </c>
      <c r="L357" s="38">
        <f t="shared" si="310"/>
        <v>0</v>
      </c>
    </row>
    <row r="358" spans="1:12" ht="15.75">
      <c r="A358" s="11"/>
      <c r="B358" s="181"/>
      <c r="C358" s="45" t="s">
        <v>931</v>
      </c>
      <c r="D358" s="58" t="s">
        <v>1170</v>
      </c>
      <c r="E358" s="34">
        <f t="shared" si="305"/>
        <v>69.51</v>
      </c>
      <c r="F358" s="34">
        <f>F733</f>
        <v>69.51</v>
      </c>
      <c r="G358" s="34">
        <f t="shared" si="310"/>
        <v>0</v>
      </c>
      <c r="H358" s="34">
        <f t="shared" si="310"/>
        <v>0</v>
      </c>
      <c r="I358" s="34">
        <f t="shared" si="310"/>
        <v>0</v>
      </c>
      <c r="J358" s="34">
        <f t="shared" si="310"/>
        <v>72.42942000000001</v>
      </c>
      <c r="K358" s="34">
        <f t="shared" si="310"/>
        <v>72.70746000000001</v>
      </c>
      <c r="L358" s="38">
        <f t="shared" si="310"/>
        <v>72.35991</v>
      </c>
    </row>
    <row r="359" spans="1:12" ht="15.75">
      <c r="A359" s="11"/>
      <c r="B359" s="167" t="s">
        <v>1251</v>
      </c>
      <c r="C359" s="87"/>
      <c r="D359" s="58" t="s">
        <v>1214</v>
      </c>
      <c r="E359" s="34">
        <f t="shared" si="305"/>
        <v>0</v>
      </c>
      <c r="F359" s="34">
        <f>SUM(F360:F363)</f>
        <v>0</v>
      </c>
      <c r="G359" s="34">
        <f aca="true" t="shared" si="311" ref="G359:L359">SUM(G360:G363)</f>
        <v>0</v>
      </c>
      <c r="H359" s="34">
        <f t="shared" si="311"/>
        <v>0</v>
      </c>
      <c r="I359" s="34">
        <f t="shared" si="311"/>
        <v>0</v>
      </c>
      <c r="J359" s="34">
        <f t="shared" si="311"/>
        <v>0</v>
      </c>
      <c r="K359" s="34">
        <f t="shared" si="311"/>
        <v>0</v>
      </c>
      <c r="L359" s="185">
        <f t="shared" si="311"/>
        <v>0</v>
      </c>
    </row>
    <row r="360" spans="1:12" ht="15.75">
      <c r="A360" s="11"/>
      <c r="B360" s="181"/>
      <c r="C360" s="45" t="s">
        <v>930</v>
      </c>
      <c r="D360" s="58" t="s">
        <v>1215</v>
      </c>
      <c r="E360" s="34">
        <f t="shared" si="305"/>
        <v>0</v>
      </c>
      <c r="F360" s="34"/>
      <c r="G360" s="34"/>
      <c r="H360" s="34"/>
      <c r="I360" s="34"/>
      <c r="J360" s="34"/>
      <c r="K360" s="34"/>
      <c r="L360" s="38"/>
    </row>
    <row r="361" spans="1:12" ht="15.75">
      <c r="A361" s="11"/>
      <c r="B361" s="181"/>
      <c r="C361" s="45" t="s">
        <v>931</v>
      </c>
      <c r="D361" s="58" t="s">
        <v>1216</v>
      </c>
      <c r="E361" s="34">
        <f t="shared" si="305"/>
        <v>0</v>
      </c>
      <c r="F361" s="34"/>
      <c r="G361" s="34"/>
      <c r="H361" s="34"/>
      <c r="I361" s="34"/>
      <c r="J361" s="34"/>
      <c r="K361" s="34"/>
      <c r="L361" s="38"/>
    </row>
    <row r="362" spans="1:12" ht="15.75">
      <c r="A362" s="11"/>
      <c r="B362" s="181"/>
      <c r="C362" s="45" t="s">
        <v>1060</v>
      </c>
      <c r="D362" s="58" t="s">
        <v>1217</v>
      </c>
      <c r="E362" s="34">
        <f t="shared" si="305"/>
        <v>0</v>
      </c>
      <c r="F362" s="34"/>
      <c r="G362" s="34"/>
      <c r="H362" s="34"/>
      <c r="I362" s="34"/>
      <c r="J362" s="34"/>
      <c r="K362" s="34"/>
      <c r="L362" s="196"/>
    </row>
    <row r="363" spans="1:12" ht="34.5" customHeight="1">
      <c r="A363" s="11"/>
      <c r="B363" s="181"/>
      <c r="C363" s="78" t="s">
        <v>1250</v>
      </c>
      <c r="D363" s="58" t="s">
        <v>1249</v>
      </c>
      <c r="E363" s="34">
        <f t="shared" si="305"/>
        <v>0</v>
      </c>
      <c r="F363" s="34"/>
      <c r="G363" s="34"/>
      <c r="H363" s="34"/>
      <c r="I363" s="34"/>
      <c r="J363" s="34"/>
      <c r="K363" s="34"/>
      <c r="L363" s="197"/>
    </row>
    <row r="364" spans="1:12" ht="33" customHeight="1">
      <c r="A364" s="11"/>
      <c r="B364" s="186" t="s">
        <v>1239</v>
      </c>
      <c r="C364" s="187"/>
      <c r="D364" s="58" t="s">
        <v>1232</v>
      </c>
      <c r="E364" s="34">
        <f t="shared" si="305"/>
        <v>0</v>
      </c>
      <c r="F364" s="34">
        <f>SUM(F365:F366)</f>
        <v>0</v>
      </c>
      <c r="G364" s="34">
        <f aca="true" t="shared" si="312" ref="G364:L364">SUM(G365:G366)</f>
        <v>0</v>
      </c>
      <c r="H364" s="34">
        <f t="shared" si="312"/>
        <v>0</v>
      </c>
      <c r="I364" s="34">
        <f t="shared" si="312"/>
        <v>0</v>
      </c>
      <c r="J364" s="34">
        <f t="shared" si="312"/>
        <v>0</v>
      </c>
      <c r="K364" s="34">
        <f t="shared" si="312"/>
        <v>0</v>
      </c>
      <c r="L364" s="197">
        <f t="shared" si="312"/>
        <v>0</v>
      </c>
    </row>
    <row r="365" spans="1:12" ht="15.75">
      <c r="A365" s="11"/>
      <c r="B365" s="181"/>
      <c r="C365" s="45" t="s">
        <v>930</v>
      </c>
      <c r="D365" s="58" t="s">
        <v>1234</v>
      </c>
      <c r="E365" s="34">
        <f t="shared" si="305"/>
        <v>0</v>
      </c>
      <c r="F365" s="34"/>
      <c r="G365" s="34"/>
      <c r="H365" s="34"/>
      <c r="I365" s="34"/>
      <c r="J365" s="34"/>
      <c r="K365" s="34"/>
      <c r="L365" s="38"/>
    </row>
    <row r="366" spans="1:12" ht="15.75">
      <c r="A366" s="11"/>
      <c r="B366" s="181"/>
      <c r="C366" s="45" t="s">
        <v>931</v>
      </c>
      <c r="D366" s="58" t="s">
        <v>1235</v>
      </c>
      <c r="E366" s="34">
        <f t="shared" si="305"/>
        <v>0</v>
      </c>
      <c r="F366" s="34"/>
      <c r="G366" s="34"/>
      <c r="H366" s="34"/>
      <c r="I366" s="34"/>
      <c r="J366" s="34"/>
      <c r="K366" s="34"/>
      <c r="L366" s="38"/>
    </row>
    <row r="367" spans="1:12" ht="34.5" customHeight="1">
      <c r="A367" s="198"/>
      <c r="B367" s="199" t="s">
        <v>1238</v>
      </c>
      <c r="C367" s="200"/>
      <c r="D367" s="69" t="s">
        <v>1233</v>
      </c>
      <c r="E367" s="36">
        <f t="shared" si="305"/>
        <v>0</v>
      </c>
      <c r="F367" s="36">
        <f>SUM(F368:F369)</f>
        <v>0</v>
      </c>
      <c r="G367" s="36">
        <f aca="true" t="shared" si="313" ref="G367:L367">SUM(G368:G369)</f>
        <v>0</v>
      </c>
      <c r="H367" s="36">
        <f t="shared" si="313"/>
        <v>0</v>
      </c>
      <c r="I367" s="36">
        <f t="shared" si="313"/>
        <v>0</v>
      </c>
      <c r="J367" s="36">
        <f t="shared" si="313"/>
        <v>0</v>
      </c>
      <c r="K367" s="36">
        <f t="shared" si="313"/>
        <v>0</v>
      </c>
      <c r="L367" s="197">
        <f t="shared" si="313"/>
        <v>0</v>
      </c>
    </row>
    <row r="368" spans="1:12" ht="15.75">
      <c r="A368" s="201"/>
      <c r="B368" s="202"/>
      <c r="C368" s="1" t="s">
        <v>930</v>
      </c>
      <c r="D368" s="70" t="s">
        <v>1236</v>
      </c>
      <c r="E368" s="7">
        <f t="shared" si="305"/>
        <v>0</v>
      </c>
      <c r="F368" s="7"/>
      <c r="G368" s="7"/>
      <c r="H368" s="7"/>
      <c r="I368" s="203"/>
      <c r="J368" s="7"/>
      <c r="K368" s="7"/>
      <c r="L368" s="204"/>
    </row>
    <row r="369" spans="1:12" ht="15.75">
      <c r="A369" s="201"/>
      <c r="B369" s="202"/>
      <c r="C369" s="1" t="s">
        <v>931</v>
      </c>
      <c r="D369" s="70" t="s">
        <v>1237</v>
      </c>
      <c r="E369" s="7">
        <f t="shared" si="305"/>
        <v>0</v>
      </c>
      <c r="F369" s="7"/>
      <c r="G369" s="7"/>
      <c r="H369" s="7"/>
      <c r="I369" s="203"/>
      <c r="J369" s="7"/>
      <c r="K369" s="7"/>
      <c r="L369" s="204"/>
    </row>
    <row r="370" spans="1:12" ht="36" customHeight="1">
      <c r="A370" s="205" t="s">
        <v>902</v>
      </c>
      <c r="B370" s="206"/>
      <c r="C370" s="206"/>
      <c r="D370" s="207" t="s">
        <v>850</v>
      </c>
      <c r="E370" s="208">
        <f>F370+G370+H370+I370</f>
        <v>1307096.54</v>
      </c>
      <c r="F370" s="208">
        <f aca="true" t="shared" si="314" ref="F370:L370">F372+F471+F482</f>
        <v>440550</v>
      </c>
      <c r="G370" s="208">
        <f t="shared" si="314"/>
        <v>221647.39</v>
      </c>
      <c r="H370" s="208">
        <f t="shared" si="314"/>
        <v>331429.49</v>
      </c>
      <c r="I370" s="208">
        <f t="shared" si="314"/>
        <v>313469.66000000003</v>
      </c>
      <c r="J370" s="208">
        <f t="shared" si="314"/>
        <v>1611426.92916</v>
      </c>
      <c r="K370" s="208">
        <f t="shared" si="314"/>
        <v>1617612.8290799998</v>
      </c>
      <c r="L370" s="209">
        <f t="shared" si="314"/>
        <v>1609880.4541800001</v>
      </c>
    </row>
    <row r="371" spans="1:12" ht="18" customHeight="1">
      <c r="A371" s="210" t="s">
        <v>1457</v>
      </c>
      <c r="B371" s="211"/>
      <c r="C371" s="211"/>
      <c r="D371" s="212" t="s">
        <v>1147</v>
      </c>
      <c r="E371" s="213">
        <f>F371+G371+H371+I371</f>
        <v>1298557</v>
      </c>
      <c r="F371" s="213">
        <f aca="true" t="shared" si="315" ref="F371:L371">F372-F402-F467</f>
        <v>465913</v>
      </c>
      <c r="G371" s="213">
        <f t="shared" si="315"/>
        <v>307804.32</v>
      </c>
      <c r="H371" s="213">
        <f t="shared" si="315"/>
        <v>271325</v>
      </c>
      <c r="I371" s="213">
        <f t="shared" si="315"/>
        <v>253514.68000000002</v>
      </c>
      <c r="J371" s="213">
        <f t="shared" si="315"/>
        <v>1353096.394</v>
      </c>
      <c r="K371" s="213">
        <f t="shared" si="315"/>
        <v>1358290.6219999997</v>
      </c>
      <c r="L371" s="214">
        <f t="shared" si="315"/>
        <v>1351797.837</v>
      </c>
    </row>
    <row r="372" spans="1:12" ht="18" customHeight="1">
      <c r="A372" s="215" t="s">
        <v>386</v>
      </c>
      <c r="B372" s="216"/>
      <c r="C372" s="217"/>
      <c r="D372" s="218" t="s">
        <v>473</v>
      </c>
      <c r="E372" s="219">
        <f aca="true" t="shared" si="316" ref="E372:E435">F372+G372+H372+I372</f>
        <v>1285866.54</v>
      </c>
      <c r="F372" s="219">
        <f>F373+F423</f>
        <v>440058</v>
      </c>
      <c r="G372" s="219">
        <f aca="true" t="shared" si="317" ref="G372:L372">G373+G423</f>
        <v>201698.39</v>
      </c>
      <c r="H372" s="219">
        <f t="shared" si="317"/>
        <v>331014.49</v>
      </c>
      <c r="I372" s="219">
        <f t="shared" si="317"/>
        <v>313095.66000000003</v>
      </c>
      <c r="J372" s="219">
        <f t="shared" si="317"/>
        <v>1609624.2691600001</v>
      </c>
      <c r="K372" s="219">
        <f t="shared" si="317"/>
        <v>1615803.2490799997</v>
      </c>
      <c r="L372" s="39">
        <f t="shared" si="317"/>
        <v>1608079.5241800002</v>
      </c>
    </row>
    <row r="373" spans="1:12" ht="18" customHeight="1">
      <c r="A373" s="48" t="s">
        <v>754</v>
      </c>
      <c r="B373" s="45"/>
      <c r="C373" s="45"/>
      <c r="D373" s="67" t="s">
        <v>474</v>
      </c>
      <c r="E373" s="37">
        <f t="shared" si="316"/>
        <v>1517585.98</v>
      </c>
      <c r="F373" s="37">
        <f>F374+F390+F401+F420</f>
        <v>522036</v>
      </c>
      <c r="G373" s="37">
        <f aca="true" t="shared" si="318" ref="G373:L373">G374+G390+G401+G420</f>
        <v>364635.32</v>
      </c>
      <c r="H373" s="37">
        <f t="shared" si="318"/>
        <v>325957</v>
      </c>
      <c r="I373" s="37">
        <f t="shared" si="318"/>
        <v>304957.66000000003</v>
      </c>
      <c r="J373" s="37">
        <f t="shared" si="318"/>
        <v>1581324.59116</v>
      </c>
      <c r="K373" s="37">
        <f t="shared" si="318"/>
        <v>1587394.9350799997</v>
      </c>
      <c r="L373" s="39">
        <f t="shared" si="318"/>
        <v>1579807.00518</v>
      </c>
    </row>
    <row r="374" spans="1:12" ht="15.75">
      <c r="A374" s="140" t="s">
        <v>407</v>
      </c>
      <c r="B374" s="141"/>
      <c r="C374" s="141"/>
      <c r="D374" s="67" t="s">
        <v>475</v>
      </c>
      <c r="E374" s="37">
        <f t="shared" si="316"/>
        <v>984567</v>
      </c>
      <c r="F374" s="37">
        <f>F375+F378+F387</f>
        <v>235348</v>
      </c>
      <c r="G374" s="37">
        <f aca="true" t="shared" si="319" ref="G374:L374">G375+G378+G387</f>
        <v>278660.32</v>
      </c>
      <c r="H374" s="37">
        <f t="shared" si="319"/>
        <v>246142</v>
      </c>
      <c r="I374" s="37">
        <f t="shared" si="319"/>
        <v>224416.68</v>
      </c>
      <c r="J374" s="37">
        <f t="shared" si="319"/>
        <v>1025918.814</v>
      </c>
      <c r="K374" s="37">
        <f t="shared" si="319"/>
        <v>1029857.0819999999</v>
      </c>
      <c r="L374" s="39">
        <f t="shared" si="319"/>
        <v>1024934.247</v>
      </c>
    </row>
    <row r="375" spans="1:12" ht="31.5" customHeight="1">
      <c r="A375" s="140" t="s">
        <v>68</v>
      </c>
      <c r="B375" s="141"/>
      <c r="C375" s="141"/>
      <c r="D375" s="67" t="s">
        <v>476</v>
      </c>
      <c r="E375" s="37">
        <f t="shared" si="316"/>
        <v>0</v>
      </c>
      <c r="F375" s="37">
        <f>F376</f>
        <v>0</v>
      </c>
      <c r="G375" s="37">
        <f aca="true" t="shared" si="320" ref="G375:L376">G376</f>
        <v>0</v>
      </c>
      <c r="H375" s="37">
        <f t="shared" si="320"/>
        <v>0</v>
      </c>
      <c r="I375" s="37">
        <f t="shared" si="320"/>
        <v>0</v>
      </c>
      <c r="J375" s="37">
        <f t="shared" si="320"/>
        <v>0</v>
      </c>
      <c r="K375" s="37">
        <f t="shared" si="320"/>
        <v>0</v>
      </c>
      <c r="L375" s="39">
        <f t="shared" si="320"/>
        <v>0</v>
      </c>
    </row>
    <row r="376" spans="1:12" ht="18" customHeight="1">
      <c r="A376" s="48" t="s">
        <v>1059</v>
      </c>
      <c r="B376" s="43"/>
      <c r="C376" s="45"/>
      <c r="D376" s="60" t="s">
        <v>276</v>
      </c>
      <c r="E376" s="34">
        <f t="shared" si="316"/>
        <v>0</v>
      </c>
      <c r="F376" s="34">
        <f>F377</f>
        <v>0</v>
      </c>
      <c r="G376" s="34">
        <f t="shared" si="320"/>
        <v>0</v>
      </c>
      <c r="H376" s="34">
        <f t="shared" si="320"/>
        <v>0</v>
      </c>
      <c r="I376" s="34">
        <f t="shared" si="320"/>
        <v>0</v>
      </c>
      <c r="J376" s="34">
        <f t="shared" si="320"/>
        <v>0</v>
      </c>
      <c r="K376" s="34">
        <f t="shared" si="320"/>
        <v>0</v>
      </c>
      <c r="L376" s="38">
        <f t="shared" si="320"/>
        <v>0</v>
      </c>
    </row>
    <row r="377" spans="1:12" ht="18" customHeight="1">
      <c r="A377" s="48"/>
      <c r="B377" s="45" t="s">
        <v>229</v>
      </c>
      <c r="C377" s="43"/>
      <c r="D377" s="60" t="s">
        <v>956</v>
      </c>
      <c r="E377" s="34">
        <f t="shared" si="316"/>
        <v>0</v>
      </c>
      <c r="F377" s="37"/>
      <c r="G377" s="37"/>
      <c r="H377" s="34"/>
      <c r="I377" s="37"/>
      <c r="J377" s="34"/>
      <c r="K377" s="35"/>
      <c r="L377" s="38"/>
    </row>
    <row r="378" spans="1:12" ht="33.75" customHeight="1">
      <c r="A378" s="142" t="s">
        <v>849</v>
      </c>
      <c r="B378" s="143"/>
      <c r="C378" s="143"/>
      <c r="D378" s="67" t="s">
        <v>477</v>
      </c>
      <c r="E378" s="37">
        <f t="shared" si="316"/>
        <v>984567</v>
      </c>
      <c r="F378" s="37">
        <f>F379+F382</f>
        <v>235348</v>
      </c>
      <c r="G378" s="37">
        <f aca="true" t="shared" si="321" ref="G378:L378">G379+G382</f>
        <v>278660.32</v>
      </c>
      <c r="H378" s="37">
        <f t="shared" si="321"/>
        <v>246142</v>
      </c>
      <c r="I378" s="37">
        <f t="shared" si="321"/>
        <v>224416.68</v>
      </c>
      <c r="J378" s="37">
        <f t="shared" si="321"/>
        <v>1025918.814</v>
      </c>
      <c r="K378" s="37">
        <f t="shared" si="321"/>
        <v>1029857.0819999999</v>
      </c>
      <c r="L378" s="39">
        <f t="shared" si="321"/>
        <v>1024934.247</v>
      </c>
    </row>
    <row r="379" spans="1:12" ht="18" customHeight="1">
      <c r="A379" s="48" t="s">
        <v>929</v>
      </c>
      <c r="B379" s="144"/>
      <c r="C379" s="45"/>
      <c r="D379" s="60" t="s">
        <v>69</v>
      </c>
      <c r="E379" s="34">
        <f t="shared" si="316"/>
        <v>0</v>
      </c>
      <c r="F379" s="34">
        <f>F380+F381</f>
        <v>0</v>
      </c>
      <c r="G379" s="34">
        <f aca="true" t="shared" si="322" ref="G379:L379">G380+G381</f>
        <v>0</v>
      </c>
      <c r="H379" s="34">
        <f t="shared" si="322"/>
        <v>0</v>
      </c>
      <c r="I379" s="34">
        <f t="shared" si="322"/>
        <v>0</v>
      </c>
      <c r="J379" s="34">
        <f t="shared" si="322"/>
        <v>0</v>
      </c>
      <c r="K379" s="34">
        <f t="shared" si="322"/>
        <v>0</v>
      </c>
      <c r="L379" s="38">
        <f t="shared" si="322"/>
        <v>0</v>
      </c>
    </row>
    <row r="380" spans="1:12" ht="18" customHeight="1">
      <c r="A380" s="48"/>
      <c r="B380" s="45" t="s">
        <v>927</v>
      </c>
      <c r="C380" s="45"/>
      <c r="D380" s="60" t="s">
        <v>928</v>
      </c>
      <c r="E380" s="34">
        <f t="shared" si="316"/>
        <v>0</v>
      </c>
      <c r="F380" s="37"/>
      <c r="G380" s="37"/>
      <c r="H380" s="34"/>
      <c r="I380" s="37"/>
      <c r="J380" s="34"/>
      <c r="K380" s="35"/>
      <c r="L380" s="38"/>
    </row>
    <row r="381" spans="1:12" ht="15.75">
      <c r="A381" s="145"/>
      <c r="B381" s="85" t="s">
        <v>711</v>
      </c>
      <c r="C381" s="85"/>
      <c r="D381" s="60" t="s">
        <v>995</v>
      </c>
      <c r="E381" s="34">
        <f t="shared" si="316"/>
        <v>0</v>
      </c>
      <c r="F381" s="37"/>
      <c r="G381" s="37"/>
      <c r="H381" s="34"/>
      <c r="I381" s="37"/>
      <c r="J381" s="34"/>
      <c r="K381" s="35"/>
      <c r="L381" s="38"/>
    </row>
    <row r="382" spans="1:12" ht="15.75">
      <c r="A382" s="140" t="s">
        <v>1319</v>
      </c>
      <c r="B382" s="85"/>
      <c r="C382" s="85"/>
      <c r="D382" s="60" t="s">
        <v>277</v>
      </c>
      <c r="E382" s="34">
        <f t="shared" si="316"/>
        <v>984567</v>
      </c>
      <c r="F382" s="34">
        <f>F383+F384+F385+F386</f>
        <v>235348</v>
      </c>
      <c r="G382" s="34">
        <f aca="true" t="shared" si="323" ref="G382:L382">G383+G384+G385+G386</f>
        <v>278660.32</v>
      </c>
      <c r="H382" s="34">
        <f t="shared" si="323"/>
        <v>246142</v>
      </c>
      <c r="I382" s="34">
        <f t="shared" si="323"/>
        <v>224416.68</v>
      </c>
      <c r="J382" s="34">
        <f t="shared" si="323"/>
        <v>1025918.814</v>
      </c>
      <c r="K382" s="34">
        <f t="shared" si="323"/>
        <v>1029857.0819999999</v>
      </c>
      <c r="L382" s="38">
        <f t="shared" si="323"/>
        <v>1024934.247</v>
      </c>
    </row>
    <row r="383" spans="1:12" ht="15.75">
      <c r="A383" s="48"/>
      <c r="B383" s="45" t="s">
        <v>288</v>
      </c>
      <c r="C383" s="43"/>
      <c r="D383" s="60" t="s">
        <v>289</v>
      </c>
      <c r="E383" s="34">
        <f t="shared" si="316"/>
        <v>0</v>
      </c>
      <c r="F383" s="37"/>
      <c r="G383" s="37"/>
      <c r="H383" s="34"/>
      <c r="I383" s="37"/>
      <c r="J383" s="34"/>
      <c r="K383" s="35"/>
      <c r="L383" s="38"/>
    </row>
    <row r="384" spans="1:12" ht="15.75">
      <c r="A384" s="48"/>
      <c r="B384" s="87" t="s">
        <v>847</v>
      </c>
      <c r="C384" s="87"/>
      <c r="D384" s="60" t="s">
        <v>1005</v>
      </c>
      <c r="E384" s="34">
        <f t="shared" si="316"/>
        <v>984567</v>
      </c>
      <c r="F384" s="34">
        <v>235348</v>
      </c>
      <c r="G384" s="34">
        <f>256935+21725.32</f>
        <v>278660.32</v>
      </c>
      <c r="H384" s="34">
        <v>246142</v>
      </c>
      <c r="I384" s="34">
        <f>246142-21725.32</f>
        <v>224416.68</v>
      </c>
      <c r="J384" s="220">
        <f>(E384*(4.2)/100+E384)</f>
        <v>1025918.814</v>
      </c>
      <c r="K384" s="220">
        <f>(E384*(4.6)/100+E384)</f>
        <v>1029857.0819999999</v>
      </c>
      <c r="L384" s="221">
        <f>(E384*(4.1)/100+E384)</f>
        <v>1024934.247</v>
      </c>
    </row>
    <row r="385" spans="1:12" ht="15.75">
      <c r="A385" s="48"/>
      <c r="B385" s="87" t="s">
        <v>1291</v>
      </c>
      <c r="C385" s="87"/>
      <c r="D385" s="63" t="s">
        <v>1292</v>
      </c>
      <c r="E385" s="34">
        <f t="shared" si="316"/>
        <v>0</v>
      </c>
      <c r="F385" s="34"/>
      <c r="G385" s="34"/>
      <c r="H385" s="34"/>
      <c r="I385" s="34"/>
      <c r="J385" s="34"/>
      <c r="K385" s="35"/>
      <c r="L385" s="38"/>
    </row>
    <row r="386" spans="1:12" ht="15.75">
      <c r="A386" s="48"/>
      <c r="B386" s="87" t="s">
        <v>1318</v>
      </c>
      <c r="C386" s="87"/>
      <c r="D386" s="63" t="s">
        <v>1317</v>
      </c>
      <c r="E386" s="34">
        <f t="shared" si="316"/>
        <v>0</v>
      </c>
      <c r="F386" s="34"/>
      <c r="G386" s="34"/>
      <c r="H386" s="34"/>
      <c r="I386" s="34"/>
      <c r="J386" s="34"/>
      <c r="K386" s="35"/>
      <c r="L386" s="38"/>
    </row>
    <row r="387" spans="1:12" ht="15.75">
      <c r="A387" s="140" t="s">
        <v>70</v>
      </c>
      <c r="B387" s="141"/>
      <c r="C387" s="141"/>
      <c r="D387" s="58" t="s">
        <v>478</v>
      </c>
      <c r="E387" s="37">
        <f t="shared" si="316"/>
        <v>0</v>
      </c>
      <c r="F387" s="37">
        <f>F388</f>
        <v>0</v>
      </c>
      <c r="G387" s="37">
        <f aca="true" t="shared" si="324" ref="G387:L388">G388</f>
        <v>0</v>
      </c>
      <c r="H387" s="37">
        <f t="shared" si="324"/>
        <v>0</v>
      </c>
      <c r="I387" s="37">
        <f t="shared" si="324"/>
        <v>0</v>
      </c>
      <c r="J387" s="37">
        <f t="shared" si="324"/>
        <v>0</v>
      </c>
      <c r="K387" s="37">
        <f t="shared" si="324"/>
        <v>0</v>
      </c>
      <c r="L387" s="39">
        <f t="shared" si="324"/>
        <v>0</v>
      </c>
    </row>
    <row r="388" spans="1:12" s="148" customFormat="1" ht="15.75">
      <c r="A388" s="146" t="s">
        <v>638</v>
      </c>
      <c r="B388" s="147"/>
      <c r="C388" s="147"/>
      <c r="D388" s="64" t="s">
        <v>278</v>
      </c>
      <c r="E388" s="34">
        <f t="shared" si="316"/>
        <v>0</v>
      </c>
      <c r="F388" s="44">
        <f>F389</f>
        <v>0</v>
      </c>
      <c r="G388" s="44">
        <f t="shared" si="324"/>
        <v>0</v>
      </c>
      <c r="H388" s="44">
        <f t="shared" si="324"/>
        <v>0</v>
      </c>
      <c r="I388" s="44">
        <f t="shared" si="324"/>
        <v>0</v>
      </c>
      <c r="J388" s="44">
        <f t="shared" si="324"/>
        <v>0</v>
      </c>
      <c r="K388" s="44">
        <f t="shared" si="324"/>
        <v>0</v>
      </c>
      <c r="L388" s="40">
        <f t="shared" si="324"/>
        <v>0</v>
      </c>
    </row>
    <row r="389" spans="1:12" ht="18" customHeight="1">
      <c r="A389" s="48"/>
      <c r="B389" s="45" t="s">
        <v>817</v>
      </c>
      <c r="C389" s="43"/>
      <c r="D389" s="60" t="s">
        <v>22</v>
      </c>
      <c r="E389" s="34">
        <f t="shared" si="316"/>
        <v>0</v>
      </c>
      <c r="F389" s="37"/>
      <c r="G389" s="37"/>
      <c r="H389" s="34"/>
      <c r="I389" s="37"/>
      <c r="J389" s="34"/>
      <c r="K389" s="35"/>
      <c r="L389" s="38"/>
    </row>
    <row r="390" spans="1:12" ht="18" customHeight="1">
      <c r="A390" s="48" t="s">
        <v>71</v>
      </c>
      <c r="B390" s="45"/>
      <c r="C390" s="78"/>
      <c r="D390" s="67" t="s">
        <v>955</v>
      </c>
      <c r="E390" s="37">
        <f t="shared" si="316"/>
        <v>200330</v>
      </c>
      <c r="F390" s="37">
        <f>F391</f>
        <v>165900</v>
      </c>
      <c r="G390" s="37">
        <f aca="true" t="shared" si="325" ref="G390:L390">G391</f>
        <v>12550</v>
      </c>
      <c r="H390" s="37">
        <f t="shared" si="325"/>
        <v>9850</v>
      </c>
      <c r="I390" s="37">
        <f t="shared" si="325"/>
        <v>12030</v>
      </c>
      <c r="J390" s="37">
        <f t="shared" si="325"/>
        <v>208743.86</v>
      </c>
      <c r="K390" s="37">
        <f t="shared" si="325"/>
        <v>209545.18</v>
      </c>
      <c r="L390" s="39">
        <f t="shared" si="325"/>
        <v>208543.53</v>
      </c>
    </row>
    <row r="391" spans="1:12" ht="24" customHeight="1">
      <c r="A391" s="140" t="s">
        <v>281</v>
      </c>
      <c r="B391" s="141"/>
      <c r="C391" s="141"/>
      <c r="D391" s="58" t="s">
        <v>290</v>
      </c>
      <c r="E391" s="34">
        <f t="shared" si="316"/>
        <v>200330</v>
      </c>
      <c r="F391" s="34">
        <f>F392+F395+F399+F400</f>
        <v>165900</v>
      </c>
      <c r="G391" s="34">
        <f aca="true" t="shared" si="326" ref="G391:L391">G392+G395+G399+G400</f>
        <v>12550</v>
      </c>
      <c r="H391" s="34">
        <f t="shared" si="326"/>
        <v>9850</v>
      </c>
      <c r="I391" s="34">
        <f t="shared" si="326"/>
        <v>12030</v>
      </c>
      <c r="J391" s="34">
        <f t="shared" si="326"/>
        <v>208743.86</v>
      </c>
      <c r="K391" s="34">
        <f t="shared" si="326"/>
        <v>209545.18</v>
      </c>
      <c r="L391" s="38">
        <f t="shared" si="326"/>
        <v>208543.53</v>
      </c>
    </row>
    <row r="392" spans="1:12" ht="18" customHeight="1">
      <c r="A392" s="47"/>
      <c r="B392" s="45" t="s">
        <v>679</v>
      </c>
      <c r="C392" s="43"/>
      <c r="D392" s="58" t="s">
        <v>731</v>
      </c>
      <c r="E392" s="34">
        <f t="shared" si="316"/>
        <v>167500</v>
      </c>
      <c r="F392" s="34">
        <f>F393+F394</f>
        <v>147126</v>
      </c>
      <c r="G392" s="34">
        <f aca="true" t="shared" si="327" ref="G392:L392">G393+G394</f>
        <v>7000</v>
      </c>
      <c r="H392" s="34">
        <f t="shared" si="327"/>
        <v>5500</v>
      </c>
      <c r="I392" s="34">
        <f t="shared" si="327"/>
        <v>7874</v>
      </c>
      <c r="J392" s="34">
        <f t="shared" si="327"/>
        <v>174535</v>
      </c>
      <c r="K392" s="34">
        <f t="shared" si="327"/>
        <v>175205</v>
      </c>
      <c r="L392" s="38">
        <f t="shared" si="327"/>
        <v>174367.5</v>
      </c>
    </row>
    <row r="393" spans="1:12" ht="18" customHeight="1">
      <c r="A393" s="47"/>
      <c r="B393" s="45"/>
      <c r="C393" s="43" t="s">
        <v>6</v>
      </c>
      <c r="D393" s="58" t="s">
        <v>893</v>
      </c>
      <c r="E393" s="34">
        <f t="shared" si="316"/>
        <v>42500</v>
      </c>
      <c r="F393" s="34">
        <v>31524</v>
      </c>
      <c r="G393" s="34">
        <v>4000</v>
      </c>
      <c r="H393" s="34">
        <v>2500</v>
      </c>
      <c r="I393" s="34">
        <v>4476</v>
      </c>
      <c r="J393" s="220">
        <f>(E393*(4.2)/100+E393)</f>
        <v>44285</v>
      </c>
      <c r="K393" s="220">
        <f>(E393*(4.6)/100+E393)</f>
        <v>44455</v>
      </c>
      <c r="L393" s="221">
        <f>(E393*(4.1)/100+E393)</f>
        <v>44242.5</v>
      </c>
    </row>
    <row r="394" spans="1:12" ht="18" customHeight="1">
      <c r="A394" s="47"/>
      <c r="B394" s="45"/>
      <c r="C394" s="43" t="s">
        <v>282</v>
      </c>
      <c r="D394" s="58" t="s">
        <v>892</v>
      </c>
      <c r="E394" s="34">
        <f t="shared" si="316"/>
        <v>125000</v>
      </c>
      <c r="F394" s="34">
        <v>115602</v>
      </c>
      <c r="G394" s="34">
        <v>3000</v>
      </c>
      <c r="H394" s="34">
        <v>3000</v>
      </c>
      <c r="I394" s="34">
        <v>3398</v>
      </c>
      <c r="J394" s="220">
        <f>(E394*(4.2)/100+E394)</f>
        <v>130250</v>
      </c>
      <c r="K394" s="220">
        <f>(E394*(4.6)/100+E394)</f>
        <v>130750</v>
      </c>
      <c r="L394" s="221">
        <f>(E394*(4.1)/100+E394)</f>
        <v>130125</v>
      </c>
    </row>
    <row r="395" spans="1:12" ht="18" customHeight="1">
      <c r="A395" s="47"/>
      <c r="B395" s="45" t="s">
        <v>283</v>
      </c>
      <c r="C395" s="149"/>
      <c r="D395" s="58" t="s">
        <v>732</v>
      </c>
      <c r="E395" s="34">
        <f t="shared" si="316"/>
        <v>15001</v>
      </c>
      <c r="F395" s="34">
        <f>SUM(F396:F398)</f>
        <v>12415</v>
      </c>
      <c r="G395" s="34">
        <f aca="true" t="shared" si="328" ref="G395:L395">SUM(G396:G398)</f>
        <v>1550</v>
      </c>
      <c r="H395" s="34">
        <f t="shared" si="328"/>
        <v>550</v>
      </c>
      <c r="I395" s="34">
        <f t="shared" si="328"/>
        <v>486</v>
      </c>
      <c r="J395" s="34">
        <f t="shared" si="328"/>
        <v>15631.042</v>
      </c>
      <c r="K395" s="34">
        <f t="shared" si="328"/>
        <v>15691.046</v>
      </c>
      <c r="L395" s="38">
        <f t="shared" si="328"/>
        <v>15616.041</v>
      </c>
    </row>
    <row r="396" spans="1:12" ht="18" customHeight="1">
      <c r="A396" s="47"/>
      <c r="B396" s="45"/>
      <c r="C396" s="43" t="s">
        <v>7</v>
      </c>
      <c r="D396" s="58" t="s">
        <v>891</v>
      </c>
      <c r="E396" s="34">
        <f t="shared" si="316"/>
        <v>5000</v>
      </c>
      <c r="F396" s="34">
        <v>3830</v>
      </c>
      <c r="G396" s="34">
        <v>700</v>
      </c>
      <c r="H396" s="34">
        <v>200</v>
      </c>
      <c r="I396" s="34">
        <v>270</v>
      </c>
      <c r="J396" s="220">
        <f>(E396*(4.2)/100+E396)</f>
        <v>5210</v>
      </c>
      <c r="K396" s="220">
        <f>(E396*(4.6)/100+E396)</f>
        <v>5230</v>
      </c>
      <c r="L396" s="221">
        <f>(E396*(4.1)/100+E396)</f>
        <v>5205</v>
      </c>
    </row>
    <row r="397" spans="1:12" ht="18" customHeight="1">
      <c r="A397" s="47"/>
      <c r="B397" s="45"/>
      <c r="C397" s="43" t="s">
        <v>347</v>
      </c>
      <c r="D397" s="58" t="s">
        <v>890</v>
      </c>
      <c r="E397" s="34">
        <f t="shared" si="316"/>
        <v>10000</v>
      </c>
      <c r="F397" s="34">
        <v>8585</v>
      </c>
      <c r="G397" s="34">
        <v>850</v>
      </c>
      <c r="H397" s="34">
        <v>350</v>
      </c>
      <c r="I397" s="34">
        <v>215</v>
      </c>
      <c r="J397" s="220">
        <f>(E397*(4.2)/100+E397)</f>
        <v>10420</v>
      </c>
      <c r="K397" s="220">
        <f>(E397*(4.6)/100+E397)</f>
        <v>10460</v>
      </c>
      <c r="L397" s="221">
        <f>(E397*(4.1)/100+E397)</f>
        <v>10410</v>
      </c>
    </row>
    <row r="398" spans="1:12" ht="15.75">
      <c r="A398" s="47"/>
      <c r="B398" s="45"/>
      <c r="C398" s="150" t="s">
        <v>1061</v>
      </c>
      <c r="D398" s="58" t="s">
        <v>889</v>
      </c>
      <c r="E398" s="34">
        <f t="shared" si="316"/>
        <v>1</v>
      </c>
      <c r="F398" s="34">
        <v>0</v>
      </c>
      <c r="G398" s="34">
        <v>0</v>
      </c>
      <c r="H398" s="34">
        <v>0</v>
      </c>
      <c r="I398" s="34">
        <v>1</v>
      </c>
      <c r="J398" s="220">
        <f>(E398*(4.2)/100+E398)</f>
        <v>1.042</v>
      </c>
      <c r="K398" s="220">
        <f>(E398*(4.6)/100+E398)</f>
        <v>1.046</v>
      </c>
      <c r="L398" s="221">
        <f>(E398*(4.1)/100+E398)</f>
        <v>1.041</v>
      </c>
    </row>
    <row r="399" spans="1:12" ht="18" customHeight="1">
      <c r="A399" s="47"/>
      <c r="B399" s="45" t="s">
        <v>926</v>
      </c>
      <c r="C399" s="43"/>
      <c r="D399" s="58" t="s">
        <v>733</v>
      </c>
      <c r="E399" s="34">
        <f t="shared" si="316"/>
        <v>14829</v>
      </c>
      <c r="F399" s="34">
        <v>4265</v>
      </c>
      <c r="G399" s="34">
        <v>3500</v>
      </c>
      <c r="H399" s="34">
        <v>3500</v>
      </c>
      <c r="I399" s="34">
        <v>3564</v>
      </c>
      <c r="J399" s="220">
        <f>(E399*(4.2)/100+E399)</f>
        <v>15451.818</v>
      </c>
      <c r="K399" s="220">
        <f>(E399*(4.6)/100+E399)</f>
        <v>15511.134</v>
      </c>
      <c r="L399" s="221">
        <f>(E399*(4.1)/100+E399)</f>
        <v>15436.989</v>
      </c>
    </row>
    <row r="400" spans="1:12" ht="18" customHeight="1">
      <c r="A400" s="47"/>
      <c r="B400" s="45" t="s">
        <v>818</v>
      </c>
      <c r="C400" s="43"/>
      <c r="D400" s="58" t="s">
        <v>598</v>
      </c>
      <c r="E400" s="34">
        <f t="shared" si="316"/>
        <v>3000</v>
      </c>
      <c r="F400" s="34">
        <v>2094</v>
      </c>
      <c r="G400" s="34">
        <v>500</v>
      </c>
      <c r="H400" s="34">
        <v>300</v>
      </c>
      <c r="I400" s="34">
        <v>106</v>
      </c>
      <c r="J400" s="220">
        <f>(E400*(4.2)/100+E400)</f>
        <v>3126</v>
      </c>
      <c r="K400" s="220">
        <f>(E400*(4.6)/100+E400)</f>
        <v>3138</v>
      </c>
      <c r="L400" s="221">
        <f>(E400*(4.1)/100+E400)</f>
        <v>3123</v>
      </c>
    </row>
    <row r="401" spans="1:12" ht="15.75">
      <c r="A401" s="140" t="s">
        <v>1164</v>
      </c>
      <c r="B401" s="141"/>
      <c r="C401" s="141"/>
      <c r="D401" s="67" t="s">
        <v>957</v>
      </c>
      <c r="E401" s="37">
        <f t="shared" si="316"/>
        <v>298188.98</v>
      </c>
      <c r="F401" s="37">
        <f>F402+F408+F411+F414</f>
        <v>92531</v>
      </c>
      <c r="G401" s="37">
        <f aca="true" t="shared" si="329" ref="G401:L401">G402+G408+G411+G414</f>
        <v>70925</v>
      </c>
      <c r="H401" s="37">
        <f t="shared" si="329"/>
        <v>67965</v>
      </c>
      <c r="I401" s="37">
        <f t="shared" si="329"/>
        <v>66767.98000000001</v>
      </c>
      <c r="J401" s="37">
        <f t="shared" si="329"/>
        <v>310712.91716</v>
      </c>
      <c r="K401" s="37">
        <f t="shared" si="329"/>
        <v>311905.67308</v>
      </c>
      <c r="L401" s="39">
        <f t="shared" si="329"/>
        <v>310414.72818000003</v>
      </c>
    </row>
    <row r="402" spans="1:12" ht="15.75">
      <c r="A402" s="142" t="s">
        <v>1130</v>
      </c>
      <c r="B402" s="143"/>
      <c r="C402" s="143"/>
      <c r="D402" s="58" t="s">
        <v>501</v>
      </c>
      <c r="E402" s="34">
        <f t="shared" si="316"/>
        <v>246187.98</v>
      </c>
      <c r="F402" s="34">
        <f>F403+F404+F405+F406+F407</f>
        <v>62617</v>
      </c>
      <c r="G402" s="34">
        <f aca="true" t="shared" si="330" ref="G402:L402">G403+G404+G405+G406+G407</f>
        <v>63375</v>
      </c>
      <c r="H402" s="34">
        <f t="shared" si="330"/>
        <v>60615</v>
      </c>
      <c r="I402" s="34">
        <f t="shared" si="330"/>
        <v>59580.98</v>
      </c>
      <c r="J402" s="34">
        <f t="shared" si="330"/>
        <v>256527.87516000003</v>
      </c>
      <c r="K402" s="34">
        <f t="shared" si="330"/>
        <v>257512.62708</v>
      </c>
      <c r="L402" s="38">
        <f t="shared" si="330"/>
        <v>256281.68718000004</v>
      </c>
    </row>
    <row r="403" spans="1:12" ht="15.75">
      <c r="A403" s="47"/>
      <c r="B403" s="151" t="s">
        <v>109</v>
      </c>
      <c r="C403" s="151"/>
      <c r="D403" s="58" t="s">
        <v>502</v>
      </c>
      <c r="E403" s="34">
        <f t="shared" si="316"/>
        <v>0</v>
      </c>
      <c r="F403" s="37"/>
      <c r="G403" s="37"/>
      <c r="H403" s="34"/>
      <c r="I403" s="37"/>
      <c r="J403" s="34"/>
      <c r="K403" s="35"/>
      <c r="L403" s="38"/>
    </row>
    <row r="404" spans="1:12" ht="15.75">
      <c r="A404" s="47"/>
      <c r="B404" s="151" t="s">
        <v>990</v>
      </c>
      <c r="C404" s="151"/>
      <c r="D404" s="58" t="s">
        <v>503</v>
      </c>
      <c r="E404" s="34">
        <f t="shared" si="316"/>
        <v>192840.98</v>
      </c>
      <c r="F404" s="34">
        <v>49782</v>
      </c>
      <c r="G404" s="34">
        <f>49098+398</f>
        <v>49496</v>
      </c>
      <c r="H404" s="34">
        <v>46782</v>
      </c>
      <c r="I404" s="34">
        <v>46780.98</v>
      </c>
      <c r="J404" s="220">
        <f>(E404*(4.2)/100+E404)</f>
        <v>200940.30116</v>
      </c>
      <c r="K404" s="220">
        <f>(E404*(4.6)/100+E404)</f>
        <v>201711.66508</v>
      </c>
      <c r="L404" s="221">
        <f>(E404*(4.1)/100+E404)</f>
        <v>200747.46018000002</v>
      </c>
    </row>
    <row r="405" spans="1:12" ht="18.75" customHeight="1">
      <c r="A405" s="47"/>
      <c r="B405" s="43" t="s">
        <v>1128</v>
      </c>
      <c r="C405" s="43"/>
      <c r="D405" s="59" t="s">
        <v>1129</v>
      </c>
      <c r="E405" s="34">
        <f t="shared" si="316"/>
        <v>0</v>
      </c>
      <c r="F405" s="34"/>
      <c r="G405" s="34"/>
      <c r="H405" s="34"/>
      <c r="I405" s="34"/>
      <c r="J405" s="220">
        <f>(E405*(4.2)/100+E405)</f>
        <v>0</v>
      </c>
      <c r="K405" s="220">
        <f>(E405*(4.6)/100+E405)</f>
        <v>0</v>
      </c>
      <c r="L405" s="221">
        <f>(E405*(4.1)/100+E405)</f>
        <v>0</v>
      </c>
    </row>
    <row r="406" spans="1:12" ht="18" customHeight="1">
      <c r="A406" s="47"/>
      <c r="B406" s="43" t="s">
        <v>21</v>
      </c>
      <c r="C406" s="43"/>
      <c r="D406" s="58" t="s">
        <v>1006</v>
      </c>
      <c r="E406" s="34">
        <f t="shared" si="316"/>
        <v>1100</v>
      </c>
      <c r="F406" s="34">
        <v>295</v>
      </c>
      <c r="G406" s="34">
        <v>295</v>
      </c>
      <c r="H406" s="34">
        <v>249</v>
      </c>
      <c r="I406" s="34">
        <v>261</v>
      </c>
      <c r="J406" s="220">
        <f>(E406*(4.2)/100+E406)</f>
        <v>1146.2</v>
      </c>
      <c r="K406" s="220">
        <f>(E406*(4.6)/100+E406)</f>
        <v>1150.6</v>
      </c>
      <c r="L406" s="221">
        <f>(E406*(4.1)/100+E406)</f>
        <v>1145.1</v>
      </c>
    </row>
    <row r="407" spans="1:12" ht="15.75">
      <c r="A407" s="47"/>
      <c r="B407" s="152" t="s">
        <v>1333</v>
      </c>
      <c r="C407" s="152"/>
      <c r="D407" s="73" t="s">
        <v>1466</v>
      </c>
      <c r="E407" s="34">
        <f t="shared" si="316"/>
        <v>52247</v>
      </c>
      <c r="F407" s="34">
        <v>12540</v>
      </c>
      <c r="G407" s="34">
        <v>13584</v>
      </c>
      <c r="H407" s="34">
        <v>13584</v>
      </c>
      <c r="I407" s="34">
        <v>12539</v>
      </c>
      <c r="J407" s="220">
        <f>(E407*(4.2)/100+E407)</f>
        <v>54441.374</v>
      </c>
      <c r="K407" s="220">
        <f>(E407*(4.6)/100+E407)</f>
        <v>54650.362</v>
      </c>
      <c r="L407" s="221">
        <f>(E407*(4.1)/100+E407)</f>
        <v>54389.127</v>
      </c>
    </row>
    <row r="408" spans="1:12" ht="15.75">
      <c r="A408" s="142" t="s">
        <v>1427</v>
      </c>
      <c r="B408" s="87"/>
      <c r="C408" s="87"/>
      <c r="D408" s="60" t="s">
        <v>1162</v>
      </c>
      <c r="E408" s="34">
        <f t="shared" si="316"/>
        <v>1</v>
      </c>
      <c r="F408" s="34">
        <f>F409+F410</f>
        <v>0</v>
      </c>
      <c r="G408" s="34">
        <f aca="true" t="shared" si="331" ref="G408:L408">G409+G410</f>
        <v>0</v>
      </c>
      <c r="H408" s="34">
        <f t="shared" si="331"/>
        <v>0</v>
      </c>
      <c r="I408" s="34">
        <f t="shared" si="331"/>
        <v>1</v>
      </c>
      <c r="J408" s="34">
        <f t="shared" si="331"/>
        <v>1.042</v>
      </c>
      <c r="K408" s="34">
        <f t="shared" si="331"/>
        <v>1.046</v>
      </c>
      <c r="L408" s="38">
        <f t="shared" si="331"/>
        <v>1.041</v>
      </c>
    </row>
    <row r="409" spans="1:12" ht="18" customHeight="1">
      <c r="A409" s="145"/>
      <c r="B409" s="45" t="s">
        <v>1165</v>
      </c>
      <c r="C409" s="43"/>
      <c r="D409" s="61" t="s">
        <v>1163</v>
      </c>
      <c r="E409" s="34">
        <f t="shared" si="316"/>
        <v>1</v>
      </c>
      <c r="F409" s="34">
        <v>0</v>
      </c>
      <c r="G409" s="34">
        <v>0</v>
      </c>
      <c r="H409" s="34">
        <v>0</v>
      </c>
      <c r="I409" s="34">
        <v>1</v>
      </c>
      <c r="J409" s="220">
        <f>(E409*(4.2)/100+E409)</f>
        <v>1.042</v>
      </c>
      <c r="K409" s="220">
        <f>(E409*(4.6)/100+E409)</f>
        <v>1.046</v>
      </c>
      <c r="L409" s="221">
        <f>(E409*(4.1)/100+E409)</f>
        <v>1.041</v>
      </c>
    </row>
    <row r="410" spans="1:12" ht="18" customHeight="1">
      <c r="A410" s="145"/>
      <c r="B410" s="45" t="s">
        <v>1426</v>
      </c>
      <c r="C410" s="43"/>
      <c r="D410" s="61" t="s">
        <v>1425</v>
      </c>
      <c r="E410" s="34">
        <f t="shared" si="316"/>
        <v>0</v>
      </c>
      <c r="F410" s="34"/>
      <c r="G410" s="34"/>
      <c r="H410" s="34"/>
      <c r="I410" s="34"/>
      <c r="J410" s="34"/>
      <c r="K410" s="35"/>
      <c r="L410" s="38"/>
    </row>
    <row r="411" spans="1:12" ht="18" customHeight="1">
      <c r="A411" s="47" t="s">
        <v>991</v>
      </c>
      <c r="B411" s="43"/>
      <c r="C411" s="78"/>
      <c r="D411" s="60" t="s">
        <v>279</v>
      </c>
      <c r="E411" s="34">
        <f t="shared" si="316"/>
        <v>1500</v>
      </c>
      <c r="F411" s="34">
        <f>F412+F413</f>
        <v>305</v>
      </c>
      <c r="G411" s="34">
        <f aca="true" t="shared" si="332" ref="G411:L411">G412+G413</f>
        <v>350</v>
      </c>
      <c r="H411" s="34">
        <f t="shared" si="332"/>
        <v>350</v>
      </c>
      <c r="I411" s="34">
        <f t="shared" si="332"/>
        <v>495</v>
      </c>
      <c r="J411" s="34">
        <f t="shared" si="332"/>
        <v>1563</v>
      </c>
      <c r="K411" s="34">
        <f t="shared" si="332"/>
        <v>1569</v>
      </c>
      <c r="L411" s="38">
        <f t="shared" si="332"/>
        <v>1561.5</v>
      </c>
    </row>
    <row r="412" spans="1:12" ht="18" customHeight="1">
      <c r="A412" s="47"/>
      <c r="B412" s="45" t="s">
        <v>755</v>
      </c>
      <c r="C412" s="43"/>
      <c r="D412" s="60" t="s">
        <v>757</v>
      </c>
      <c r="E412" s="34">
        <f t="shared" si="316"/>
        <v>1500</v>
      </c>
      <c r="F412" s="34">
        <v>305</v>
      </c>
      <c r="G412" s="34">
        <v>350</v>
      </c>
      <c r="H412" s="44">
        <v>350</v>
      </c>
      <c r="I412" s="34">
        <v>495</v>
      </c>
      <c r="J412" s="220">
        <f>(E412*(4.2)/100+E412)</f>
        <v>1563</v>
      </c>
      <c r="K412" s="220">
        <f>(E412*(4.6)/100+E412)</f>
        <v>1569</v>
      </c>
      <c r="L412" s="221">
        <f>(E412*(4.1)/100+E412)</f>
        <v>1561.5</v>
      </c>
    </row>
    <row r="413" spans="1:12" ht="18" customHeight="1">
      <c r="A413" s="47"/>
      <c r="B413" s="153" t="s">
        <v>756</v>
      </c>
      <c r="C413" s="43"/>
      <c r="D413" s="60" t="s">
        <v>758</v>
      </c>
      <c r="E413" s="34">
        <f t="shared" si="316"/>
        <v>0</v>
      </c>
      <c r="F413" s="37"/>
      <c r="G413" s="37"/>
      <c r="H413" s="34"/>
      <c r="I413" s="37"/>
      <c r="J413" s="34"/>
      <c r="K413" s="35"/>
      <c r="L413" s="38"/>
    </row>
    <row r="414" spans="1:12" ht="35.25" customHeight="1">
      <c r="A414" s="142" t="s">
        <v>992</v>
      </c>
      <c r="B414" s="143"/>
      <c r="C414" s="143"/>
      <c r="D414" s="60" t="s">
        <v>759</v>
      </c>
      <c r="E414" s="34">
        <f t="shared" si="316"/>
        <v>50500</v>
      </c>
      <c r="F414" s="34">
        <f>F415+F418+F419</f>
        <v>29609</v>
      </c>
      <c r="G414" s="34">
        <f aca="true" t="shared" si="333" ref="G414:L414">G415+G418+G419</f>
        <v>7200</v>
      </c>
      <c r="H414" s="34">
        <f t="shared" si="333"/>
        <v>7000</v>
      </c>
      <c r="I414" s="34">
        <f t="shared" si="333"/>
        <v>6691</v>
      </c>
      <c r="J414" s="34">
        <f t="shared" si="333"/>
        <v>52621</v>
      </c>
      <c r="K414" s="34">
        <f t="shared" si="333"/>
        <v>52823</v>
      </c>
      <c r="L414" s="38">
        <f t="shared" si="333"/>
        <v>52570.5</v>
      </c>
    </row>
    <row r="415" spans="1:12" ht="18" customHeight="1">
      <c r="A415" s="47"/>
      <c r="B415" s="45" t="s">
        <v>993</v>
      </c>
      <c r="C415" s="149"/>
      <c r="D415" s="60" t="s">
        <v>760</v>
      </c>
      <c r="E415" s="34">
        <f t="shared" si="316"/>
        <v>39500</v>
      </c>
      <c r="F415" s="34">
        <f>SUM(F416:F417)</f>
        <v>27290</v>
      </c>
      <c r="G415" s="34">
        <f aca="true" t="shared" si="334" ref="G415:L415">SUM(G416:G417)</f>
        <v>4700</v>
      </c>
      <c r="H415" s="34">
        <f t="shared" si="334"/>
        <v>4000</v>
      </c>
      <c r="I415" s="34">
        <f t="shared" si="334"/>
        <v>3510</v>
      </c>
      <c r="J415" s="34">
        <f t="shared" si="334"/>
        <v>41159</v>
      </c>
      <c r="K415" s="34">
        <f t="shared" si="334"/>
        <v>41317</v>
      </c>
      <c r="L415" s="38">
        <f t="shared" si="334"/>
        <v>41119.5</v>
      </c>
    </row>
    <row r="416" spans="1:12" ht="18" customHeight="1">
      <c r="A416" s="47"/>
      <c r="B416" s="154"/>
      <c r="C416" s="43" t="s">
        <v>537</v>
      </c>
      <c r="D416" s="60" t="s">
        <v>616</v>
      </c>
      <c r="E416" s="34">
        <f t="shared" si="316"/>
        <v>24500</v>
      </c>
      <c r="F416" s="34">
        <v>17290</v>
      </c>
      <c r="G416" s="34">
        <v>2500</v>
      </c>
      <c r="H416" s="34">
        <v>2500</v>
      </c>
      <c r="I416" s="34">
        <v>2210</v>
      </c>
      <c r="J416" s="220">
        <f>(E416*(4.2)/100+E416)</f>
        <v>25529</v>
      </c>
      <c r="K416" s="220">
        <f>(E416*(4.6)/100+E416)</f>
        <v>25627</v>
      </c>
      <c r="L416" s="221">
        <f>(E416*(4.1)/100+E416)</f>
        <v>25504.5</v>
      </c>
    </row>
    <row r="417" spans="1:12" ht="18" customHeight="1">
      <c r="A417" s="47"/>
      <c r="B417" s="154"/>
      <c r="C417" s="43" t="s">
        <v>538</v>
      </c>
      <c r="D417" s="60" t="s">
        <v>617</v>
      </c>
      <c r="E417" s="34">
        <f t="shared" si="316"/>
        <v>15000</v>
      </c>
      <c r="F417" s="34">
        <v>10000</v>
      </c>
      <c r="G417" s="34">
        <v>2200</v>
      </c>
      <c r="H417" s="34">
        <v>1500</v>
      </c>
      <c r="I417" s="34">
        <v>1300</v>
      </c>
      <c r="J417" s="220">
        <f>(E417*(4.2)/100+E417)</f>
        <v>15630</v>
      </c>
      <c r="K417" s="220">
        <f>(E417*(4.6)/100+E417)</f>
        <v>15690</v>
      </c>
      <c r="L417" s="221">
        <f>(E417*(4.1)/100+E417)</f>
        <v>15615</v>
      </c>
    </row>
    <row r="418" spans="1:12" ht="18" customHeight="1">
      <c r="A418" s="47"/>
      <c r="B418" s="45" t="s">
        <v>342</v>
      </c>
      <c r="C418" s="43"/>
      <c r="D418" s="60" t="s">
        <v>761</v>
      </c>
      <c r="E418" s="34">
        <f t="shared" si="316"/>
        <v>11000</v>
      </c>
      <c r="F418" s="34">
        <v>2319</v>
      </c>
      <c r="G418" s="34">
        <v>2500</v>
      </c>
      <c r="H418" s="34">
        <v>3000</v>
      </c>
      <c r="I418" s="34">
        <v>3181</v>
      </c>
      <c r="J418" s="220">
        <f>(E418*(4.2)/100+E418)</f>
        <v>11462</v>
      </c>
      <c r="K418" s="220">
        <f>(E418*(4.6)/100+E418)</f>
        <v>11506</v>
      </c>
      <c r="L418" s="221">
        <f>(E418*(4.1)/100+E418)</f>
        <v>11451</v>
      </c>
    </row>
    <row r="419" spans="1:12" ht="15.75">
      <c r="A419" s="47"/>
      <c r="B419" s="87" t="s">
        <v>164</v>
      </c>
      <c r="C419" s="87"/>
      <c r="D419" s="60" t="s">
        <v>72</v>
      </c>
      <c r="E419" s="34">
        <f t="shared" si="316"/>
        <v>0</v>
      </c>
      <c r="F419" s="37"/>
      <c r="G419" s="37"/>
      <c r="H419" s="34"/>
      <c r="I419" s="37"/>
      <c r="J419" s="34"/>
      <c r="K419" s="35"/>
      <c r="L419" s="38"/>
    </row>
    <row r="420" spans="1:12" ht="18" customHeight="1">
      <c r="A420" s="47" t="s">
        <v>457</v>
      </c>
      <c r="B420" s="153"/>
      <c r="C420" s="78"/>
      <c r="D420" s="67" t="s">
        <v>958</v>
      </c>
      <c r="E420" s="37">
        <f t="shared" si="316"/>
        <v>34500</v>
      </c>
      <c r="F420" s="37">
        <f>F421</f>
        <v>28257</v>
      </c>
      <c r="G420" s="37">
        <f aca="true" t="shared" si="335" ref="G420:L421">G421</f>
        <v>2500</v>
      </c>
      <c r="H420" s="37">
        <f t="shared" si="335"/>
        <v>2000</v>
      </c>
      <c r="I420" s="37">
        <f t="shared" si="335"/>
        <v>1743</v>
      </c>
      <c r="J420" s="37">
        <f t="shared" si="335"/>
        <v>35949</v>
      </c>
      <c r="K420" s="37">
        <f t="shared" si="335"/>
        <v>36087</v>
      </c>
      <c r="L420" s="39">
        <f t="shared" si="335"/>
        <v>35914.5</v>
      </c>
    </row>
    <row r="421" spans="1:12" ht="18" customHeight="1">
      <c r="A421" s="47" t="s">
        <v>994</v>
      </c>
      <c r="B421" s="43"/>
      <c r="C421" s="78"/>
      <c r="D421" s="60" t="s">
        <v>372</v>
      </c>
      <c r="E421" s="34">
        <f t="shared" si="316"/>
        <v>34500</v>
      </c>
      <c r="F421" s="34">
        <f>F422</f>
        <v>28257</v>
      </c>
      <c r="G421" s="34">
        <f t="shared" si="335"/>
        <v>2500</v>
      </c>
      <c r="H421" s="34">
        <f t="shared" si="335"/>
        <v>2000</v>
      </c>
      <c r="I421" s="34">
        <f t="shared" si="335"/>
        <v>1743</v>
      </c>
      <c r="J421" s="34">
        <f t="shared" si="335"/>
        <v>35949</v>
      </c>
      <c r="K421" s="34">
        <f t="shared" si="335"/>
        <v>36087</v>
      </c>
      <c r="L421" s="38">
        <f t="shared" si="335"/>
        <v>35914.5</v>
      </c>
    </row>
    <row r="422" spans="1:12" ht="18" customHeight="1">
      <c r="A422" s="47"/>
      <c r="B422" s="153" t="s">
        <v>371</v>
      </c>
      <c r="C422" s="43"/>
      <c r="D422" s="60" t="s">
        <v>373</v>
      </c>
      <c r="E422" s="34">
        <f t="shared" si="316"/>
        <v>34500</v>
      </c>
      <c r="F422" s="34">
        <v>28257</v>
      </c>
      <c r="G422" s="34">
        <v>2500</v>
      </c>
      <c r="H422" s="34">
        <v>2000</v>
      </c>
      <c r="I422" s="34">
        <v>1743</v>
      </c>
      <c r="J422" s="220">
        <f>(E422*(4.2)/100+E422)</f>
        <v>35949</v>
      </c>
      <c r="K422" s="220">
        <f>(E422*(4.6)/100+E422)</f>
        <v>36087</v>
      </c>
      <c r="L422" s="221">
        <f>(E422*(4.1)/100+E422)</f>
        <v>35914.5</v>
      </c>
    </row>
    <row r="423" spans="1:12" ht="18" customHeight="1">
      <c r="A423" s="48" t="s">
        <v>458</v>
      </c>
      <c r="B423" s="155"/>
      <c r="C423" s="45"/>
      <c r="D423" s="71" t="s">
        <v>104</v>
      </c>
      <c r="E423" s="37">
        <f t="shared" si="316"/>
        <v>-231719.44</v>
      </c>
      <c r="F423" s="37">
        <f>F424+F437</f>
        <v>-81978</v>
      </c>
      <c r="G423" s="37">
        <f aca="true" t="shared" si="336" ref="G423:L423">G424+G437</f>
        <v>-162936.93</v>
      </c>
      <c r="H423" s="37">
        <f t="shared" si="336"/>
        <v>5057.49</v>
      </c>
      <c r="I423" s="37">
        <f t="shared" si="336"/>
        <v>8138</v>
      </c>
      <c r="J423" s="37">
        <f t="shared" si="336"/>
        <v>28299.678000000004</v>
      </c>
      <c r="K423" s="37">
        <f t="shared" si="336"/>
        <v>28408.314</v>
      </c>
      <c r="L423" s="39">
        <f t="shared" si="336"/>
        <v>28272.519</v>
      </c>
    </row>
    <row r="424" spans="1:12" ht="18" customHeight="1">
      <c r="A424" s="48" t="s">
        <v>459</v>
      </c>
      <c r="B424" s="45"/>
      <c r="C424" s="78"/>
      <c r="D424" s="67" t="s">
        <v>105</v>
      </c>
      <c r="E424" s="37">
        <f t="shared" si="316"/>
        <v>1100</v>
      </c>
      <c r="F424" s="37">
        <f>F425+F435</f>
        <v>213</v>
      </c>
      <c r="G424" s="37">
        <f aca="true" t="shared" si="337" ref="G424:L424">G425+G435</f>
        <v>275</v>
      </c>
      <c r="H424" s="37">
        <f t="shared" si="337"/>
        <v>270</v>
      </c>
      <c r="I424" s="37">
        <f t="shared" si="337"/>
        <v>342</v>
      </c>
      <c r="J424" s="37">
        <f t="shared" si="337"/>
        <v>1146.2</v>
      </c>
      <c r="K424" s="37">
        <f t="shared" si="337"/>
        <v>1150.6</v>
      </c>
      <c r="L424" s="39">
        <f t="shared" si="337"/>
        <v>1145.1</v>
      </c>
    </row>
    <row r="425" spans="1:12" ht="18" customHeight="1">
      <c r="A425" s="48" t="s">
        <v>368</v>
      </c>
      <c r="B425" s="43"/>
      <c r="C425" s="78"/>
      <c r="D425" s="60" t="s">
        <v>776</v>
      </c>
      <c r="E425" s="34">
        <f t="shared" si="316"/>
        <v>1000</v>
      </c>
      <c r="F425" s="34">
        <f>F426+F427+F431+F434</f>
        <v>207</v>
      </c>
      <c r="G425" s="34">
        <f aca="true" t="shared" si="338" ref="G425:L425">G426+G427+G431+G434</f>
        <v>250</v>
      </c>
      <c r="H425" s="34">
        <f t="shared" si="338"/>
        <v>250</v>
      </c>
      <c r="I425" s="34">
        <f t="shared" si="338"/>
        <v>293</v>
      </c>
      <c r="J425" s="34">
        <f t="shared" si="338"/>
        <v>1042</v>
      </c>
      <c r="K425" s="34">
        <f t="shared" si="338"/>
        <v>1046</v>
      </c>
      <c r="L425" s="38">
        <f t="shared" si="338"/>
        <v>1041</v>
      </c>
    </row>
    <row r="426" spans="1:12" ht="18" customHeight="1">
      <c r="A426" s="47"/>
      <c r="B426" s="45" t="s">
        <v>1028</v>
      </c>
      <c r="C426" s="149"/>
      <c r="D426" s="60" t="s">
        <v>825</v>
      </c>
      <c r="E426" s="34">
        <f t="shared" si="316"/>
        <v>0</v>
      </c>
      <c r="F426" s="34"/>
      <c r="G426" s="34"/>
      <c r="H426" s="34"/>
      <c r="I426" s="34"/>
      <c r="J426" s="34"/>
      <c r="K426" s="34"/>
      <c r="L426" s="38"/>
    </row>
    <row r="427" spans="1:12" ht="15.75">
      <c r="A427" s="47"/>
      <c r="B427" s="85" t="s">
        <v>1451</v>
      </c>
      <c r="C427" s="85"/>
      <c r="D427" s="60" t="s">
        <v>454</v>
      </c>
      <c r="E427" s="34">
        <f t="shared" si="316"/>
        <v>1000</v>
      </c>
      <c r="F427" s="34">
        <f>SUM(F428:F430)</f>
        <v>207</v>
      </c>
      <c r="G427" s="34">
        <f aca="true" t="shared" si="339" ref="G427:L427">SUM(G428:G430)</f>
        <v>250</v>
      </c>
      <c r="H427" s="34">
        <f t="shared" si="339"/>
        <v>250</v>
      </c>
      <c r="I427" s="34">
        <f t="shared" si="339"/>
        <v>293</v>
      </c>
      <c r="J427" s="34">
        <f t="shared" si="339"/>
        <v>1042</v>
      </c>
      <c r="K427" s="34">
        <f t="shared" si="339"/>
        <v>1046</v>
      </c>
      <c r="L427" s="38">
        <f t="shared" si="339"/>
        <v>1041</v>
      </c>
    </row>
    <row r="428" spans="1:12" ht="18" customHeight="1">
      <c r="A428" s="47"/>
      <c r="B428" s="45"/>
      <c r="C428" s="43" t="s">
        <v>1339</v>
      </c>
      <c r="D428" s="60" t="s">
        <v>1338</v>
      </c>
      <c r="E428" s="34">
        <f t="shared" si="316"/>
        <v>0</v>
      </c>
      <c r="F428" s="34"/>
      <c r="G428" s="34"/>
      <c r="H428" s="34"/>
      <c r="I428" s="34"/>
      <c r="J428" s="34"/>
      <c r="K428" s="35"/>
      <c r="L428" s="38"/>
    </row>
    <row r="429" spans="1:12" ht="18" customHeight="1">
      <c r="A429" s="47"/>
      <c r="B429" s="45"/>
      <c r="C429" s="43" t="s">
        <v>1450</v>
      </c>
      <c r="D429" s="60" t="s">
        <v>1449</v>
      </c>
      <c r="E429" s="34">
        <f t="shared" si="316"/>
        <v>0</v>
      </c>
      <c r="F429" s="34"/>
      <c r="G429" s="34"/>
      <c r="H429" s="34"/>
      <c r="I429" s="34"/>
      <c r="J429" s="34"/>
      <c r="K429" s="35"/>
      <c r="L429" s="38"/>
    </row>
    <row r="430" spans="1:12" ht="18" customHeight="1">
      <c r="A430" s="47"/>
      <c r="B430" s="45"/>
      <c r="C430" s="43" t="s">
        <v>762</v>
      </c>
      <c r="D430" s="60" t="s">
        <v>763</v>
      </c>
      <c r="E430" s="34">
        <f t="shared" si="316"/>
        <v>1000</v>
      </c>
      <c r="F430" s="34">
        <v>207</v>
      </c>
      <c r="G430" s="34">
        <v>250</v>
      </c>
      <c r="H430" s="34">
        <v>250</v>
      </c>
      <c r="I430" s="34">
        <v>293</v>
      </c>
      <c r="J430" s="220">
        <f>(E430*(4.2)/100+E430)</f>
        <v>1042</v>
      </c>
      <c r="K430" s="220">
        <f>(E430*(4.6)/100+E430)</f>
        <v>1046</v>
      </c>
      <c r="L430" s="221">
        <f>(E430*(4.1)/100+E430)</f>
        <v>1041</v>
      </c>
    </row>
    <row r="431" spans="1:12" ht="18" customHeight="1">
      <c r="A431" s="48"/>
      <c r="B431" s="45" t="s">
        <v>826</v>
      </c>
      <c r="C431" s="43"/>
      <c r="D431" s="60" t="s">
        <v>455</v>
      </c>
      <c r="E431" s="34">
        <f t="shared" si="316"/>
        <v>0</v>
      </c>
      <c r="F431" s="34">
        <f>SUM(F432:F433)</f>
        <v>0</v>
      </c>
      <c r="G431" s="34">
        <f aca="true" t="shared" si="340" ref="G431:L431">SUM(G432:G433)</f>
        <v>0</v>
      </c>
      <c r="H431" s="34">
        <f t="shared" si="340"/>
        <v>0</v>
      </c>
      <c r="I431" s="34">
        <f t="shared" si="340"/>
        <v>0</v>
      </c>
      <c r="J431" s="34">
        <f t="shared" si="340"/>
        <v>0</v>
      </c>
      <c r="K431" s="34">
        <f t="shared" si="340"/>
        <v>0</v>
      </c>
      <c r="L431" s="38">
        <f t="shared" si="340"/>
        <v>0</v>
      </c>
    </row>
    <row r="432" spans="1:12" ht="18" customHeight="1">
      <c r="A432" s="48"/>
      <c r="B432" s="45"/>
      <c r="C432" s="43" t="s">
        <v>497</v>
      </c>
      <c r="D432" s="60" t="s">
        <v>319</v>
      </c>
      <c r="E432" s="34">
        <f t="shared" si="316"/>
        <v>0</v>
      </c>
      <c r="F432" s="34"/>
      <c r="G432" s="34"/>
      <c r="H432" s="34"/>
      <c r="I432" s="34"/>
      <c r="J432" s="34"/>
      <c r="K432" s="34"/>
      <c r="L432" s="38"/>
    </row>
    <row r="433" spans="1:12" ht="15.75">
      <c r="A433" s="48"/>
      <c r="B433" s="45"/>
      <c r="C433" s="150" t="s">
        <v>67</v>
      </c>
      <c r="D433" s="60" t="s">
        <v>468</v>
      </c>
      <c r="E433" s="34">
        <f t="shared" si="316"/>
        <v>0</v>
      </c>
      <c r="F433" s="34"/>
      <c r="G433" s="34"/>
      <c r="H433" s="34"/>
      <c r="I433" s="34"/>
      <c r="J433" s="34"/>
      <c r="K433" s="34"/>
      <c r="L433" s="38"/>
    </row>
    <row r="434" spans="1:12" ht="18" customHeight="1">
      <c r="A434" s="48"/>
      <c r="B434" s="45" t="s">
        <v>453</v>
      </c>
      <c r="C434" s="43"/>
      <c r="D434" s="60" t="s">
        <v>456</v>
      </c>
      <c r="E434" s="34">
        <f t="shared" si="316"/>
        <v>0</v>
      </c>
      <c r="F434" s="37"/>
      <c r="G434" s="37"/>
      <c r="H434" s="34"/>
      <c r="I434" s="37"/>
      <c r="J434" s="34"/>
      <c r="K434" s="35"/>
      <c r="L434" s="41"/>
    </row>
    <row r="435" spans="1:12" ht="18" customHeight="1">
      <c r="A435" s="48" t="s">
        <v>460</v>
      </c>
      <c r="B435" s="43"/>
      <c r="C435" s="45"/>
      <c r="D435" s="60" t="s">
        <v>49</v>
      </c>
      <c r="E435" s="34">
        <f t="shared" si="316"/>
        <v>100</v>
      </c>
      <c r="F435" s="34">
        <f>F436</f>
        <v>6</v>
      </c>
      <c r="G435" s="34">
        <f aca="true" t="shared" si="341" ref="G435:L435">G436</f>
        <v>25</v>
      </c>
      <c r="H435" s="34">
        <f t="shared" si="341"/>
        <v>20</v>
      </c>
      <c r="I435" s="34">
        <f t="shared" si="341"/>
        <v>49</v>
      </c>
      <c r="J435" s="34">
        <f t="shared" si="341"/>
        <v>104.2</v>
      </c>
      <c r="K435" s="34">
        <f t="shared" si="341"/>
        <v>104.6</v>
      </c>
      <c r="L435" s="41">
        <f t="shared" si="341"/>
        <v>104.1</v>
      </c>
    </row>
    <row r="436" spans="1:12" ht="18" customHeight="1">
      <c r="A436" s="48"/>
      <c r="B436" s="45" t="s">
        <v>604</v>
      </c>
      <c r="C436" s="43"/>
      <c r="D436" s="60" t="s">
        <v>50</v>
      </c>
      <c r="E436" s="34">
        <f aca="true" t="shared" si="342" ref="E436:E499">F436+G436+H436+I436</f>
        <v>100</v>
      </c>
      <c r="F436" s="34">
        <v>6</v>
      </c>
      <c r="G436" s="34">
        <v>25</v>
      </c>
      <c r="H436" s="34">
        <v>20</v>
      </c>
      <c r="I436" s="34">
        <v>49</v>
      </c>
      <c r="J436" s="220">
        <f>(E436*(4.2)/100+E436)</f>
        <v>104.2</v>
      </c>
      <c r="K436" s="220">
        <f>(E436*(4.6)/100+E436)</f>
        <v>104.6</v>
      </c>
      <c r="L436" s="221">
        <f>(E436*(4.1)/100+E436)</f>
        <v>104.1</v>
      </c>
    </row>
    <row r="437" spans="1:12" ht="15.75">
      <c r="A437" s="140" t="s">
        <v>461</v>
      </c>
      <c r="B437" s="141"/>
      <c r="C437" s="141"/>
      <c r="D437" s="72" t="s">
        <v>106</v>
      </c>
      <c r="E437" s="37">
        <f t="shared" si="342"/>
        <v>-232819.44</v>
      </c>
      <c r="F437" s="37">
        <f aca="true" t="shared" si="343" ref="F437:L437">F438+F449+F452+F459+F467</f>
        <v>-82191</v>
      </c>
      <c r="G437" s="37">
        <f t="shared" si="343"/>
        <v>-163211.93</v>
      </c>
      <c r="H437" s="37">
        <f t="shared" si="343"/>
        <v>4787.49</v>
      </c>
      <c r="I437" s="37">
        <f t="shared" si="343"/>
        <v>7796</v>
      </c>
      <c r="J437" s="37">
        <f t="shared" si="343"/>
        <v>27153.478000000003</v>
      </c>
      <c r="K437" s="37">
        <f t="shared" si="343"/>
        <v>27257.714</v>
      </c>
      <c r="L437" s="42">
        <f t="shared" si="343"/>
        <v>27127.419</v>
      </c>
    </row>
    <row r="438" spans="1:12" ht="41.25" customHeight="1">
      <c r="A438" s="142" t="s">
        <v>1491</v>
      </c>
      <c r="B438" s="143"/>
      <c r="C438" s="143"/>
      <c r="D438" s="58" t="s">
        <v>534</v>
      </c>
      <c r="E438" s="34">
        <f t="shared" si="342"/>
        <v>4605</v>
      </c>
      <c r="F438" s="34">
        <f>SUM(F439:F448)</f>
        <v>1033</v>
      </c>
      <c r="G438" s="34">
        <f aca="true" t="shared" si="344" ref="G438:L438">SUM(G439:G448)</f>
        <v>973</v>
      </c>
      <c r="H438" s="34">
        <f t="shared" si="344"/>
        <v>1013</v>
      </c>
      <c r="I438" s="34">
        <f t="shared" si="344"/>
        <v>1586</v>
      </c>
      <c r="J438" s="34">
        <f t="shared" si="344"/>
        <v>4798.41</v>
      </c>
      <c r="K438" s="34">
        <f t="shared" si="344"/>
        <v>4816.83</v>
      </c>
      <c r="L438" s="41">
        <f t="shared" si="344"/>
        <v>4793.804999999999</v>
      </c>
    </row>
    <row r="439" spans="1:12" ht="18" customHeight="1">
      <c r="A439" s="47"/>
      <c r="B439" s="45" t="s">
        <v>555</v>
      </c>
      <c r="C439" s="43"/>
      <c r="D439" s="58" t="s">
        <v>43</v>
      </c>
      <c r="E439" s="34">
        <f t="shared" si="342"/>
        <v>66</v>
      </c>
      <c r="F439" s="34">
        <v>0</v>
      </c>
      <c r="G439" s="34">
        <v>65</v>
      </c>
      <c r="H439" s="34">
        <v>1</v>
      </c>
      <c r="I439" s="34">
        <v>0</v>
      </c>
      <c r="J439" s="220">
        <f aca="true" t="shared" si="345" ref="J439:J448">(E439*(4.2)/100+E439)</f>
        <v>68.772</v>
      </c>
      <c r="K439" s="220">
        <f aca="true" t="shared" si="346" ref="K439:K448">(E439*(4.6)/100+E439)</f>
        <v>69.036</v>
      </c>
      <c r="L439" s="221">
        <f aca="true" t="shared" si="347" ref="L439:L448">(E439*(4.1)/100+E439)</f>
        <v>68.706</v>
      </c>
    </row>
    <row r="440" spans="1:12" ht="18" customHeight="1">
      <c r="A440" s="47"/>
      <c r="B440" s="45" t="s">
        <v>341</v>
      </c>
      <c r="C440" s="43"/>
      <c r="D440" s="58" t="s">
        <v>44</v>
      </c>
      <c r="E440" s="34">
        <f t="shared" si="342"/>
        <v>3000</v>
      </c>
      <c r="F440" s="34">
        <v>807</v>
      </c>
      <c r="G440" s="34">
        <v>600</v>
      </c>
      <c r="H440" s="34">
        <v>700</v>
      </c>
      <c r="I440" s="34">
        <v>893</v>
      </c>
      <c r="J440" s="220">
        <f t="shared" si="345"/>
        <v>3126</v>
      </c>
      <c r="K440" s="220">
        <f t="shared" si="346"/>
        <v>3138</v>
      </c>
      <c r="L440" s="221">
        <f t="shared" si="347"/>
        <v>3123</v>
      </c>
    </row>
    <row r="441" spans="1:12" ht="18" customHeight="1">
      <c r="A441" s="47"/>
      <c r="B441" s="45" t="s">
        <v>450</v>
      </c>
      <c r="C441" s="43"/>
      <c r="D441" s="58" t="s">
        <v>45</v>
      </c>
      <c r="E441" s="34">
        <f t="shared" si="342"/>
        <v>0</v>
      </c>
      <c r="F441" s="37"/>
      <c r="G441" s="37"/>
      <c r="H441" s="34"/>
      <c r="I441" s="37"/>
      <c r="J441" s="220">
        <f t="shared" si="345"/>
        <v>0</v>
      </c>
      <c r="K441" s="220">
        <f t="shared" si="346"/>
        <v>0</v>
      </c>
      <c r="L441" s="221">
        <f t="shared" si="347"/>
        <v>0</v>
      </c>
    </row>
    <row r="442" spans="1:12" ht="18" customHeight="1">
      <c r="A442" s="47"/>
      <c r="B442" s="45" t="s">
        <v>1229</v>
      </c>
      <c r="C442" s="43"/>
      <c r="D442" s="58" t="s">
        <v>1228</v>
      </c>
      <c r="E442" s="34">
        <f t="shared" si="342"/>
        <v>1500</v>
      </c>
      <c r="F442" s="34">
        <v>216</v>
      </c>
      <c r="G442" s="34">
        <v>300</v>
      </c>
      <c r="H442" s="34">
        <v>300</v>
      </c>
      <c r="I442" s="34">
        <v>684</v>
      </c>
      <c r="J442" s="220">
        <f t="shared" si="345"/>
        <v>1563</v>
      </c>
      <c r="K442" s="220">
        <f t="shared" si="346"/>
        <v>1569</v>
      </c>
      <c r="L442" s="221">
        <f t="shared" si="347"/>
        <v>1561.5</v>
      </c>
    </row>
    <row r="443" spans="1:12" ht="18" customHeight="1">
      <c r="A443" s="156"/>
      <c r="B443" s="45" t="s">
        <v>451</v>
      </c>
      <c r="C443" s="43"/>
      <c r="D443" s="58" t="s">
        <v>743</v>
      </c>
      <c r="E443" s="34">
        <f t="shared" si="342"/>
        <v>0</v>
      </c>
      <c r="F443" s="37"/>
      <c r="G443" s="37"/>
      <c r="H443" s="44"/>
      <c r="I443" s="37"/>
      <c r="J443" s="220">
        <f t="shared" si="345"/>
        <v>0</v>
      </c>
      <c r="K443" s="220">
        <f t="shared" si="346"/>
        <v>0</v>
      </c>
      <c r="L443" s="221">
        <f t="shared" si="347"/>
        <v>0</v>
      </c>
    </row>
    <row r="444" spans="1:12" ht="18" customHeight="1">
      <c r="A444" s="156"/>
      <c r="B444" s="45" t="s">
        <v>1282</v>
      </c>
      <c r="C444" s="43"/>
      <c r="D444" s="58" t="s">
        <v>1281</v>
      </c>
      <c r="E444" s="34">
        <f t="shared" si="342"/>
        <v>0</v>
      </c>
      <c r="F444" s="34"/>
      <c r="G444" s="34"/>
      <c r="H444" s="34"/>
      <c r="I444" s="34"/>
      <c r="J444" s="220">
        <f t="shared" si="345"/>
        <v>0</v>
      </c>
      <c r="K444" s="220">
        <f t="shared" si="346"/>
        <v>0</v>
      </c>
      <c r="L444" s="221">
        <f t="shared" si="347"/>
        <v>0</v>
      </c>
    </row>
    <row r="445" spans="1:12" ht="15.75">
      <c r="A445" s="157"/>
      <c r="B445" s="85" t="s">
        <v>782</v>
      </c>
      <c r="C445" s="85"/>
      <c r="D445" s="58" t="s">
        <v>1007</v>
      </c>
      <c r="E445" s="34">
        <f t="shared" si="342"/>
        <v>30</v>
      </c>
      <c r="F445" s="34">
        <v>9</v>
      </c>
      <c r="G445" s="34">
        <v>5</v>
      </c>
      <c r="H445" s="34">
        <v>10</v>
      </c>
      <c r="I445" s="34">
        <v>6</v>
      </c>
      <c r="J445" s="220">
        <f t="shared" si="345"/>
        <v>31.26</v>
      </c>
      <c r="K445" s="220">
        <f t="shared" si="346"/>
        <v>31.38</v>
      </c>
      <c r="L445" s="221">
        <f t="shared" si="347"/>
        <v>31.23</v>
      </c>
    </row>
    <row r="446" spans="1:12" ht="18" customHeight="1">
      <c r="A446" s="157"/>
      <c r="B446" s="45" t="s">
        <v>28</v>
      </c>
      <c r="C446" s="43"/>
      <c r="D446" s="58" t="s">
        <v>1008</v>
      </c>
      <c r="E446" s="34">
        <f t="shared" si="342"/>
        <v>9</v>
      </c>
      <c r="F446" s="34">
        <v>1</v>
      </c>
      <c r="G446" s="34">
        <v>3</v>
      </c>
      <c r="H446" s="34">
        <v>2</v>
      </c>
      <c r="I446" s="34">
        <v>3</v>
      </c>
      <c r="J446" s="220">
        <f t="shared" si="345"/>
        <v>9.378</v>
      </c>
      <c r="K446" s="220">
        <f t="shared" si="346"/>
        <v>9.414</v>
      </c>
      <c r="L446" s="221">
        <f t="shared" si="347"/>
        <v>9.369</v>
      </c>
    </row>
    <row r="447" spans="1:14" ht="18" customHeight="1">
      <c r="A447" s="157"/>
      <c r="B447" s="45" t="s">
        <v>1205</v>
      </c>
      <c r="C447" s="43"/>
      <c r="D447" s="58" t="s">
        <v>1206</v>
      </c>
      <c r="E447" s="34">
        <f t="shared" si="342"/>
        <v>0</v>
      </c>
      <c r="F447" s="34"/>
      <c r="G447" s="34"/>
      <c r="H447" s="34"/>
      <c r="I447" s="34"/>
      <c r="J447" s="220">
        <f t="shared" si="345"/>
        <v>0</v>
      </c>
      <c r="K447" s="220">
        <f t="shared" si="346"/>
        <v>0</v>
      </c>
      <c r="L447" s="221">
        <f t="shared" si="347"/>
        <v>0</v>
      </c>
      <c r="M447" s="4"/>
      <c r="N447" s="5"/>
    </row>
    <row r="448" spans="1:12" ht="18" customHeight="1">
      <c r="A448" s="156"/>
      <c r="B448" s="45" t="s">
        <v>42</v>
      </c>
      <c r="C448" s="43"/>
      <c r="D448" s="58" t="s">
        <v>744</v>
      </c>
      <c r="E448" s="34">
        <f t="shared" si="342"/>
        <v>0</v>
      </c>
      <c r="F448" s="37"/>
      <c r="G448" s="37"/>
      <c r="H448" s="34"/>
      <c r="I448" s="37"/>
      <c r="J448" s="220">
        <f t="shared" si="345"/>
        <v>0</v>
      </c>
      <c r="K448" s="220">
        <f t="shared" si="346"/>
        <v>0</v>
      </c>
      <c r="L448" s="221">
        <f t="shared" si="347"/>
        <v>0</v>
      </c>
    </row>
    <row r="449" spans="1:12" ht="15.75">
      <c r="A449" s="158" t="s">
        <v>727</v>
      </c>
      <c r="B449" s="159"/>
      <c r="C449" s="159"/>
      <c r="D449" s="58" t="s">
        <v>187</v>
      </c>
      <c r="E449" s="34">
        <f>F449+G449+H449+I449</f>
        <v>50</v>
      </c>
      <c r="F449" s="34">
        <f>F450+F451</f>
        <v>14</v>
      </c>
      <c r="G449" s="34">
        <f aca="true" t="shared" si="348" ref="G449:L449">G450+G451</f>
        <v>15</v>
      </c>
      <c r="H449" s="34">
        <f t="shared" si="348"/>
        <v>10</v>
      </c>
      <c r="I449" s="34">
        <f t="shared" si="348"/>
        <v>11</v>
      </c>
      <c r="J449" s="34">
        <f t="shared" si="348"/>
        <v>52.1</v>
      </c>
      <c r="K449" s="34">
        <f t="shared" si="348"/>
        <v>52.3</v>
      </c>
      <c r="L449" s="38">
        <f t="shared" si="348"/>
        <v>52.05</v>
      </c>
    </row>
    <row r="450" spans="1:12" ht="18" customHeight="1">
      <c r="A450" s="47"/>
      <c r="B450" s="153" t="s">
        <v>748</v>
      </c>
      <c r="C450" s="43"/>
      <c r="D450" s="58" t="s">
        <v>142</v>
      </c>
      <c r="E450" s="34">
        <f t="shared" si="342"/>
        <v>0</v>
      </c>
      <c r="F450" s="34">
        <v>0</v>
      </c>
      <c r="G450" s="34">
        <v>0</v>
      </c>
      <c r="H450" s="34">
        <v>0</v>
      </c>
      <c r="I450" s="34">
        <v>0</v>
      </c>
      <c r="J450" s="220">
        <f>(E450*(4.2)/100+E450)</f>
        <v>0</v>
      </c>
      <c r="K450" s="220">
        <f>(E450*(4.6)/100+E450)</f>
        <v>0</v>
      </c>
      <c r="L450" s="221">
        <f>(E450*(4.1)/100+E450)</f>
        <v>0</v>
      </c>
    </row>
    <row r="451" spans="1:12" ht="18" customHeight="1">
      <c r="A451" s="156"/>
      <c r="B451" s="45" t="s">
        <v>141</v>
      </c>
      <c r="C451" s="43"/>
      <c r="D451" s="58" t="s">
        <v>143</v>
      </c>
      <c r="E451" s="34">
        <f t="shared" si="342"/>
        <v>50</v>
      </c>
      <c r="F451" s="34">
        <v>14</v>
      </c>
      <c r="G451" s="34">
        <v>15</v>
      </c>
      <c r="H451" s="34">
        <v>10</v>
      </c>
      <c r="I451" s="34">
        <v>11</v>
      </c>
      <c r="J451" s="220">
        <f>(E451*(4.2)/100+E451)</f>
        <v>52.1</v>
      </c>
      <c r="K451" s="220">
        <f>(E451*(4.6)/100+E451)</f>
        <v>52.3</v>
      </c>
      <c r="L451" s="221">
        <f>(E451*(4.1)/100+E451)</f>
        <v>52.05</v>
      </c>
    </row>
    <row r="452" spans="1:12" ht="18" customHeight="1">
      <c r="A452" s="47" t="s">
        <v>1046</v>
      </c>
      <c r="B452" s="43"/>
      <c r="C452" s="45"/>
      <c r="D452" s="58" t="s">
        <v>144</v>
      </c>
      <c r="E452" s="34">
        <f t="shared" si="342"/>
        <v>18002</v>
      </c>
      <c r="F452" s="34">
        <f>F453+F455+F456+F458</f>
        <v>4824</v>
      </c>
      <c r="G452" s="34">
        <f aca="true" t="shared" si="349" ref="G452:L452">G453+G455+G456+G458</f>
        <v>4601</v>
      </c>
      <c r="H452" s="34">
        <f t="shared" si="349"/>
        <v>3900</v>
      </c>
      <c r="I452" s="34">
        <f t="shared" si="349"/>
        <v>4677</v>
      </c>
      <c r="J452" s="34">
        <f t="shared" si="349"/>
        <v>18758.084000000003</v>
      </c>
      <c r="K452" s="34">
        <f t="shared" si="349"/>
        <v>18830.091999999997</v>
      </c>
      <c r="L452" s="38">
        <f t="shared" si="349"/>
        <v>18740.082000000002</v>
      </c>
    </row>
    <row r="453" spans="1:12" ht="15.75">
      <c r="A453" s="47"/>
      <c r="B453" s="85" t="s">
        <v>766</v>
      </c>
      <c r="C453" s="85"/>
      <c r="D453" s="58" t="s">
        <v>145</v>
      </c>
      <c r="E453" s="34">
        <f t="shared" si="342"/>
        <v>18000</v>
      </c>
      <c r="F453" s="34">
        <f>F454</f>
        <v>4823</v>
      </c>
      <c r="G453" s="34">
        <f aca="true" t="shared" si="350" ref="G453:L453">G454</f>
        <v>4600</v>
      </c>
      <c r="H453" s="34">
        <f t="shared" si="350"/>
        <v>3900</v>
      </c>
      <c r="I453" s="34">
        <f t="shared" si="350"/>
        <v>4677</v>
      </c>
      <c r="J453" s="34">
        <f t="shared" si="350"/>
        <v>18756</v>
      </c>
      <c r="K453" s="34">
        <f t="shared" si="350"/>
        <v>18828</v>
      </c>
      <c r="L453" s="38">
        <f t="shared" si="350"/>
        <v>18738</v>
      </c>
    </row>
    <row r="454" spans="1:12" ht="15.75">
      <c r="A454" s="47"/>
      <c r="B454" s="45"/>
      <c r="C454" s="150" t="s">
        <v>764</v>
      </c>
      <c r="D454" s="58" t="s">
        <v>765</v>
      </c>
      <c r="E454" s="34">
        <f t="shared" si="342"/>
        <v>18000</v>
      </c>
      <c r="F454" s="34">
        <v>4823</v>
      </c>
      <c r="G454" s="34">
        <v>4600</v>
      </c>
      <c r="H454" s="34">
        <v>3900</v>
      </c>
      <c r="I454" s="34">
        <v>4677</v>
      </c>
      <c r="J454" s="220">
        <f>(E454*(4.2)/100+E454)</f>
        <v>18756</v>
      </c>
      <c r="K454" s="220">
        <f>(E454*(4.6)/100+E454)</f>
        <v>18828</v>
      </c>
      <c r="L454" s="221">
        <f>(E454*(4.1)/100+E454)</f>
        <v>18738</v>
      </c>
    </row>
    <row r="455" spans="1:12" ht="15.75">
      <c r="A455" s="47"/>
      <c r="B455" s="87" t="s">
        <v>608</v>
      </c>
      <c r="C455" s="87"/>
      <c r="D455" s="58" t="s">
        <v>26</v>
      </c>
      <c r="E455" s="34">
        <f t="shared" si="342"/>
        <v>1</v>
      </c>
      <c r="F455" s="34">
        <v>0</v>
      </c>
      <c r="G455" s="34">
        <v>1</v>
      </c>
      <c r="H455" s="34">
        <v>0</v>
      </c>
      <c r="I455" s="34">
        <v>0</v>
      </c>
      <c r="J455" s="220">
        <f>(E455*(4.2)/100+E455)</f>
        <v>1.042</v>
      </c>
      <c r="K455" s="220">
        <f>(E455*(4.6)/100+E455)</f>
        <v>1.046</v>
      </c>
      <c r="L455" s="221">
        <f>(E455*(4.1)/100+E455)</f>
        <v>1.041</v>
      </c>
    </row>
    <row r="456" spans="1:12" ht="30" customHeight="1">
      <c r="A456" s="47"/>
      <c r="B456" s="87" t="s">
        <v>1167</v>
      </c>
      <c r="C456" s="87"/>
      <c r="D456" s="58" t="s">
        <v>640</v>
      </c>
      <c r="E456" s="34">
        <f t="shared" si="342"/>
        <v>0</v>
      </c>
      <c r="F456" s="34">
        <f>F457</f>
        <v>0</v>
      </c>
      <c r="G456" s="34">
        <f aca="true" t="shared" si="351" ref="G456:L456">G457</f>
        <v>0</v>
      </c>
      <c r="H456" s="34">
        <f t="shared" si="351"/>
        <v>0</v>
      </c>
      <c r="I456" s="34">
        <f t="shared" si="351"/>
        <v>0</v>
      </c>
      <c r="J456" s="34">
        <f t="shared" si="351"/>
        <v>0</v>
      </c>
      <c r="K456" s="34">
        <f t="shared" si="351"/>
        <v>0</v>
      </c>
      <c r="L456" s="38">
        <f t="shared" si="351"/>
        <v>0</v>
      </c>
    </row>
    <row r="457" spans="1:12" ht="33" customHeight="1">
      <c r="A457" s="47"/>
      <c r="B457" s="45"/>
      <c r="C457" s="150" t="s">
        <v>449</v>
      </c>
      <c r="D457" s="58" t="s">
        <v>1166</v>
      </c>
      <c r="E457" s="34">
        <f t="shared" si="342"/>
        <v>0</v>
      </c>
      <c r="F457" s="34"/>
      <c r="G457" s="34"/>
      <c r="H457" s="34"/>
      <c r="I457" s="34"/>
      <c r="J457" s="34"/>
      <c r="K457" s="35"/>
      <c r="L457" s="38"/>
    </row>
    <row r="458" spans="1:12" ht="18" customHeight="1">
      <c r="A458" s="47"/>
      <c r="B458" s="45" t="s">
        <v>699</v>
      </c>
      <c r="C458" s="43"/>
      <c r="D458" s="58" t="s">
        <v>728</v>
      </c>
      <c r="E458" s="34">
        <f t="shared" si="342"/>
        <v>1</v>
      </c>
      <c r="F458" s="34">
        <v>1</v>
      </c>
      <c r="G458" s="34">
        <v>0</v>
      </c>
      <c r="H458" s="44">
        <v>0</v>
      </c>
      <c r="I458" s="34">
        <v>0</v>
      </c>
      <c r="J458" s="220">
        <f>(E458*(4.2)/100+E458)</f>
        <v>1.042</v>
      </c>
      <c r="K458" s="220">
        <f>(E458*(4.6)/100+E458)</f>
        <v>1.046</v>
      </c>
      <c r="L458" s="221">
        <f>(E458*(4.1)/100+E458)</f>
        <v>1.041</v>
      </c>
    </row>
    <row r="459" spans="1:12" ht="15.75">
      <c r="A459" s="160" t="s">
        <v>1264</v>
      </c>
      <c r="B459" s="161"/>
      <c r="C459" s="161"/>
      <c r="D459" s="58" t="s">
        <v>146</v>
      </c>
      <c r="E459" s="34">
        <f t="shared" si="342"/>
        <v>3402</v>
      </c>
      <c r="F459" s="34">
        <f aca="true" t="shared" si="352" ref="F459:L459">F460+F462+F463+F464+F465+F466</f>
        <v>410</v>
      </c>
      <c r="G459" s="34">
        <f t="shared" si="352"/>
        <v>680</v>
      </c>
      <c r="H459" s="34">
        <f t="shared" si="352"/>
        <v>790</v>
      </c>
      <c r="I459" s="34">
        <f t="shared" si="352"/>
        <v>1522</v>
      </c>
      <c r="J459" s="34">
        <f t="shared" si="352"/>
        <v>3544.884</v>
      </c>
      <c r="K459" s="34">
        <f t="shared" si="352"/>
        <v>3558.492</v>
      </c>
      <c r="L459" s="38">
        <f t="shared" si="352"/>
        <v>3541.482</v>
      </c>
    </row>
    <row r="460" spans="1:12" ht="18" customHeight="1">
      <c r="A460" s="47"/>
      <c r="B460" s="43" t="s">
        <v>1231</v>
      </c>
      <c r="C460" s="45"/>
      <c r="D460" s="58" t="s">
        <v>370</v>
      </c>
      <c r="E460" s="34">
        <f t="shared" si="342"/>
        <v>50</v>
      </c>
      <c r="F460" s="34">
        <f>F461</f>
        <v>22</v>
      </c>
      <c r="G460" s="34">
        <f aca="true" t="shared" si="353" ref="G460:L460">G461</f>
        <v>10</v>
      </c>
      <c r="H460" s="34">
        <f t="shared" si="353"/>
        <v>10</v>
      </c>
      <c r="I460" s="34">
        <f t="shared" si="353"/>
        <v>8</v>
      </c>
      <c r="J460" s="34">
        <f t="shared" si="353"/>
        <v>52.1</v>
      </c>
      <c r="K460" s="34">
        <f t="shared" si="353"/>
        <v>52.3</v>
      </c>
      <c r="L460" s="38">
        <f t="shared" si="353"/>
        <v>52.05</v>
      </c>
    </row>
    <row r="461" spans="1:12" ht="18" customHeight="1">
      <c r="A461" s="47"/>
      <c r="B461" s="43"/>
      <c r="C461" s="45" t="s">
        <v>369</v>
      </c>
      <c r="D461" s="58" t="s">
        <v>1230</v>
      </c>
      <c r="E461" s="34">
        <f t="shared" si="342"/>
        <v>50</v>
      </c>
      <c r="F461" s="34">
        <v>22</v>
      </c>
      <c r="G461" s="34">
        <v>10</v>
      </c>
      <c r="H461" s="34">
        <v>10</v>
      </c>
      <c r="I461" s="34">
        <v>8</v>
      </c>
      <c r="J461" s="220">
        <f aca="true" t="shared" si="354" ref="J461:J466">(E461*(4.2)/100+E461)</f>
        <v>52.1</v>
      </c>
      <c r="K461" s="220">
        <f aca="true" t="shared" si="355" ref="K461:K466">(E461*(4.6)/100+E461)</f>
        <v>52.3</v>
      </c>
      <c r="L461" s="221">
        <f aca="true" t="shared" si="356" ref="L461:L466">(E461*(4.1)/100+E461)</f>
        <v>52.05</v>
      </c>
    </row>
    <row r="462" spans="1:12" ht="18" customHeight="1">
      <c r="A462" s="47"/>
      <c r="B462" s="45" t="s">
        <v>700</v>
      </c>
      <c r="C462" s="43"/>
      <c r="D462" s="58" t="s">
        <v>23</v>
      </c>
      <c r="E462" s="34">
        <f t="shared" si="342"/>
        <v>0</v>
      </c>
      <c r="F462" s="34">
        <v>0</v>
      </c>
      <c r="G462" s="34">
        <v>0</v>
      </c>
      <c r="H462" s="34">
        <v>0</v>
      </c>
      <c r="I462" s="34">
        <v>0</v>
      </c>
      <c r="J462" s="220">
        <f t="shared" si="354"/>
        <v>0</v>
      </c>
      <c r="K462" s="220">
        <f t="shared" si="355"/>
        <v>0</v>
      </c>
      <c r="L462" s="221">
        <f t="shared" si="356"/>
        <v>0</v>
      </c>
    </row>
    <row r="463" spans="1:12" ht="18" customHeight="1">
      <c r="A463" s="47"/>
      <c r="B463" s="163" t="s">
        <v>1044</v>
      </c>
      <c r="C463" s="163"/>
      <c r="D463" s="66" t="s">
        <v>326</v>
      </c>
      <c r="E463" s="34">
        <f t="shared" si="342"/>
        <v>2</v>
      </c>
      <c r="F463" s="34">
        <v>2</v>
      </c>
      <c r="G463" s="34">
        <v>0</v>
      </c>
      <c r="H463" s="34">
        <v>0</v>
      </c>
      <c r="I463" s="34">
        <v>0</v>
      </c>
      <c r="J463" s="220">
        <f t="shared" si="354"/>
        <v>2.084</v>
      </c>
      <c r="K463" s="220">
        <f t="shared" si="355"/>
        <v>2.092</v>
      </c>
      <c r="L463" s="221">
        <f t="shared" si="356"/>
        <v>2.082</v>
      </c>
    </row>
    <row r="464" spans="1:12" ht="18" customHeight="1">
      <c r="A464" s="47"/>
      <c r="B464" s="163" t="s">
        <v>952</v>
      </c>
      <c r="C464" s="163"/>
      <c r="D464" s="61" t="s">
        <v>186</v>
      </c>
      <c r="E464" s="34">
        <f t="shared" si="342"/>
        <v>0</v>
      </c>
      <c r="F464" s="37"/>
      <c r="G464" s="37"/>
      <c r="H464" s="34"/>
      <c r="I464" s="37"/>
      <c r="J464" s="220">
        <f t="shared" si="354"/>
        <v>0</v>
      </c>
      <c r="K464" s="220">
        <f t="shared" si="355"/>
        <v>0</v>
      </c>
      <c r="L464" s="221">
        <f t="shared" si="356"/>
        <v>0</v>
      </c>
    </row>
    <row r="465" spans="1:12" ht="15.75">
      <c r="A465" s="47"/>
      <c r="B465" s="164" t="s">
        <v>63</v>
      </c>
      <c r="C465" s="164"/>
      <c r="D465" s="61" t="s">
        <v>64</v>
      </c>
      <c r="E465" s="34">
        <f t="shared" si="342"/>
        <v>350</v>
      </c>
      <c r="F465" s="34">
        <v>93</v>
      </c>
      <c r="G465" s="34">
        <v>70</v>
      </c>
      <c r="H465" s="34">
        <v>80</v>
      </c>
      <c r="I465" s="34">
        <v>107</v>
      </c>
      <c r="J465" s="220">
        <f t="shared" si="354"/>
        <v>364.7</v>
      </c>
      <c r="K465" s="220">
        <f t="shared" si="355"/>
        <v>366.1</v>
      </c>
      <c r="L465" s="221">
        <f t="shared" si="356"/>
        <v>364.35</v>
      </c>
    </row>
    <row r="466" spans="1:12" ht="18" customHeight="1">
      <c r="A466" s="47"/>
      <c r="B466" s="45" t="s">
        <v>646</v>
      </c>
      <c r="C466" s="43"/>
      <c r="D466" s="58" t="s">
        <v>147</v>
      </c>
      <c r="E466" s="34">
        <f t="shared" si="342"/>
        <v>3000</v>
      </c>
      <c r="F466" s="34">
        <v>293</v>
      </c>
      <c r="G466" s="34">
        <v>600</v>
      </c>
      <c r="H466" s="34">
        <v>700</v>
      </c>
      <c r="I466" s="34">
        <v>1407</v>
      </c>
      <c r="J466" s="220">
        <f t="shared" si="354"/>
        <v>3126</v>
      </c>
      <c r="K466" s="220">
        <f t="shared" si="355"/>
        <v>3138</v>
      </c>
      <c r="L466" s="221">
        <f t="shared" si="356"/>
        <v>3123</v>
      </c>
    </row>
    <row r="467" spans="1:12" ht="15.75">
      <c r="A467" s="158" t="s">
        <v>309</v>
      </c>
      <c r="B467" s="159"/>
      <c r="C467" s="159"/>
      <c r="D467" s="58" t="s">
        <v>968</v>
      </c>
      <c r="E467" s="34">
        <f t="shared" si="342"/>
        <v>-258878.44</v>
      </c>
      <c r="F467" s="34">
        <f>SUM(F468:F470)</f>
        <v>-88472</v>
      </c>
      <c r="G467" s="34">
        <f aca="true" t="shared" si="357" ref="G467:L467">SUM(G468:G470)</f>
        <v>-169480.93</v>
      </c>
      <c r="H467" s="34">
        <f t="shared" si="357"/>
        <v>-925.51</v>
      </c>
      <c r="I467" s="34">
        <f t="shared" si="357"/>
        <v>0</v>
      </c>
      <c r="J467" s="34">
        <f t="shared" si="357"/>
        <v>0</v>
      </c>
      <c r="K467" s="34">
        <f t="shared" si="357"/>
        <v>0</v>
      </c>
      <c r="L467" s="41">
        <f t="shared" si="357"/>
        <v>0</v>
      </c>
    </row>
    <row r="468" spans="1:12" ht="18" customHeight="1">
      <c r="A468" s="47"/>
      <c r="B468" s="45" t="s">
        <v>1132</v>
      </c>
      <c r="C468" s="43"/>
      <c r="D468" s="58" t="s">
        <v>969</v>
      </c>
      <c r="E468" s="34">
        <f t="shared" si="342"/>
        <v>171.73000000000002</v>
      </c>
      <c r="F468" s="34">
        <f>48+50</f>
        <v>98</v>
      </c>
      <c r="G468" s="34">
        <v>73.73</v>
      </c>
      <c r="H468" s="34">
        <v>0</v>
      </c>
      <c r="I468" s="34">
        <v>0</v>
      </c>
      <c r="J468" s="220">
        <v>0</v>
      </c>
      <c r="K468" s="220">
        <v>0</v>
      </c>
      <c r="L468" s="221">
        <v>0</v>
      </c>
    </row>
    <row r="469" spans="1:12" ht="29.25" customHeight="1">
      <c r="A469" s="145"/>
      <c r="B469" s="167" t="s">
        <v>622</v>
      </c>
      <c r="C469" s="167"/>
      <c r="D469" s="58" t="s">
        <v>546</v>
      </c>
      <c r="E469" s="34">
        <f t="shared" si="342"/>
        <v>-259050.17</v>
      </c>
      <c r="F469" s="34">
        <v>-88570</v>
      </c>
      <c r="G469" s="34">
        <f>-169554.56-0.1</f>
        <v>-169554.66</v>
      </c>
      <c r="H469" s="34">
        <f>-925.51</f>
        <v>-925.51</v>
      </c>
      <c r="I469" s="34">
        <v>0</v>
      </c>
      <c r="J469" s="220">
        <v>0</v>
      </c>
      <c r="K469" s="220">
        <v>0</v>
      </c>
      <c r="L469" s="221">
        <v>0</v>
      </c>
    </row>
    <row r="470" spans="1:12" ht="18" customHeight="1">
      <c r="A470" s="47"/>
      <c r="B470" s="45" t="s">
        <v>46</v>
      </c>
      <c r="C470" s="43"/>
      <c r="D470" s="58" t="s">
        <v>970</v>
      </c>
      <c r="E470" s="34">
        <f t="shared" si="342"/>
        <v>0</v>
      </c>
      <c r="F470" s="37"/>
      <c r="G470" s="37"/>
      <c r="H470" s="34"/>
      <c r="I470" s="37"/>
      <c r="J470" s="220">
        <f>(E470*(4.2)/100+E470)</f>
        <v>0</v>
      </c>
      <c r="K470" s="220">
        <f>(E470*(4.6)/100+E470)</f>
        <v>0</v>
      </c>
      <c r="L470" s="221">
        <f>(E470*(4.1)/100+E470)</f>
        <v>0</v>
      </c>
    </row>
    <row r="471" spans="1:12" ht="18" customHeight="1">
      <c r="A471" s="47" t="s">
        <v>188</v>
      </c>
      <c r="B471" s="153"/>
      <c r="C471" s="169"/>
      <c r="D471" s="58" t="s">
        <v>472</v>
      </c>
      <c r="E471" s="34">
        <f t="shared" si="342"/>
        <v>15000</v>
      </c>
      <c r="F471" s="34">
        <f>F472+F479</f>
        <v>0</v>
      </c>
      <c r="G471" s="34">
        <f aca="true" t="shared" si="358" ref="G471:L471">G472+G479</f>
        <v>15000</v>
      </c>
      <c r="H471" s="34">
        <f t="shared" si="358"/>
        <v>0</v>
      </c>
      <c r="I471" s="34">
        <f t="shared" si="358"/>
        <v>0</v>
      </c>
      <c r="J471" s="34">
        <f t="shared" si="358"/>
        <v>0</v>
      </c>
      <c r="K471" s="34">
        <f t="shared" si="358"/>
        <v>0</v>
      </c>
      <c r="L471" s="38">
        <f t="shared" si="358"/>
        <v>0</v>
      </c>
    </row>
    <row r="472" spans="1:12" ht="35.25" customHeight="1">
      <c r="A472" s="160" t="s">
        <v>1227</v>
      </c>
      <c r="B472" s="161"/>
      <c r="C472" s="161"/>
      <c r="D472" s="58" t="s">
        <v>897</v>
      </c>
      <c r="E472" s="34">
        <f t="shared" si="342"/>
        <v>15000</v>
      </c>
      <c r="F472" s="34">
        <f>F473+F474+F475+F476+F477+F478</f>
        <v>0</v>
      </c>
      <c r="G472" s="34">
        <f aca="true" t="shared" si="359" ref="G472:L472">G473+G474+G475+G476+G477+G478</f>
        <v>15000</v>
      </c>
      <c r="H472" s="34">
        <f t="shared" si="359"/>
        <v>0</v>
      </c>
      <c r="I472" s="34">
        <f t="shared" si="359"/>
        <v>0</v>
      </c>
      <c r="J472" s="34">
        <f t="shared" si="359"/>
        <v>0</v>
      </c>
      <c r="K472" s="34">
        <f t="shared" si="359"/>
        <v>0</v>
      </c>
      <c r="L472" s="38">
        <f t="shared" si="359"/>
        <v>0</v>
      </c>
    </row>
    <row r="473" spans="1:12" ht="39" customHeight="1">
      <c r="A473" s="47"/>
      <c r="B473" s="87" t="s">
        <v>1004</v>
      </c>
      <c r="C473" s="87"/>
      <c r="D473" s="58" t="s">
        <v>148</v>
      </c>
      <c r="E473" s="34">
        <f t="shared" si="342"/>
        <v>0</v>
      </c>
      <c r="F473" s="34"/>
      <c r="G473" s="34"/>
      <c r="H473" s="34"/>
      <c r="I473" s="34"/>
      <c r="J473" s="34"/>
      <c r="K473" s="35"/>
      <c r="L473" s="38"/>
    </row>
    <row r="474" spans="1:12" ht="18" customHeight="1">
      <c r="A474" s="47"/>
      <c r="B474" s="45" t="s">
        <v>686</v>
      </c>
      <c r="C474" s="43"/>
      <c r="D474" s="58" t="s">
        <v>149</v>
      </c>
      <c r="E474" s="34">
        <f t="shared" si="342"/>
        <v>0</v>
      </c>
      <c r="F474" s="34"/>
      <c r="G474" s="34"/>
      <c r="H474" s="34"/>
      <c r="I474" s="34"/>
      <c r="J474" s="34"/>
      <c r="K474" s="35"/>
      <c r="L474" s="38"/>
    </row>
    <row r="475" spans="1:12" ht="18" customHeight="1">
      <c r="A475" s="47"/>
      <c r="B475" s="45" t="s">
        <v>92</v>
      </c>
      <c r="C475" s="43"/>
      <c r="D475" s="58" t="s">
        <v>40</v>
      </c>
      <c r="E475" s="34">
        <f t="shared" si="342"/>
        <v>0</v>
      </c>
      <c r="F475" s="34"/>
      <c r="G475" s="34"/>
      <c r="H475" s="34"/>
      <c r="I475" s="34"/>
      <c r="J475" s="34"/>
      <c r="K475" s="34"/>
      <c r="L475" s="38"/>
    </row>
    <row r="476" spans="1:12" ht="27" customHeight="1">
      <c r="A476" s="47"/>
      <c r="B476" s="87" t="s">
        <v>100</v>
      </c>
      <c r="C476" s="87"/>
      <c r="D476" s="58" t="s">
        <v>448</v>
      </c>
      <c r="E476" s="34">
        <f t="shared" si="342"/>
        <v>0</v>
      </c>
      <c r="F476" s="34"/>
      <c r="G476" s="34"/>
      <c r="H476" s="34"/>
      <c r="I476" s="34"/>
      <c r="J476" s="34"/>
      <c r="K476" s="34"/>
      <c r="L476" s="38"/>
    </row>
    <row r="477" spans="1:12" ht="15.75">
      <c r="A477" s="47"/>
      <c r="B477" s="87" t="s">
        <v>1225</v>
      </c>
      <c r="C477" s="87"/>
      <c r="D477" s="58" t="s">
        <v>1224</v>
      </c>
      <c r="E477" s="34">
        <f t="shared" si="342"/>
        <v>0</v>
      </c>
      <c r="F477" s="34"/>
      <c r="G477" s="34"/>
      <c r="H477" s="34"/>
      <c r="I477" s="34"/>
      <c r="J477" s="34"/>
      <c r="K477" s="34"/>
      <c r="L477" s="38"/>
    </row>
    <row r="478" spans="1:12" ht="18" customHeight="1">
      <c r="A478" s="47"/>
      <c r="B478" s="45" t="s">
        <v>39</v>
      </c>
      <c r="C478" s="43"/>
      <c r="D478" s="58" t="s">
        <v>783</v>
      </c>
      <c r="E478" s="34">
        <f t="shared" si="342"/>
        <v>15000</v>
      </c>
      <c r="F478" s="34">
        <v>0</v>
      </c>
      <c r="G478" s="34">
        <v>15000</v>
      </c>
      <c r="H478" s="34">
        <v>0</v>
      </c>
      <c r="I478" s="34">
        <v>0</v>
      </c>
      <c r="J478" s="34"/>
      <c r="K478" s="35"/>
      <c r="L478" s="38"/>
    </row>
    <row r="479" spans="1:12" ht="18" customHeight="1">
      <c r="A479" s="47" t="s">
        <v>135</v>
      </c>
      <c r="B479" s="45"/>
      <c r="C479" s="43"/>
      <c r="D479" s="58">
        <v>41.02</v>
      </c>
      <c r="E479" s="34">
        <f t="shared" si="342"/>
        <v>0</v>
      </c>
      <c r="F479" s="34">
        <f>F480</f>
        <v>0</v>
      </c>
      <c r="G479" s="34">
        <f aca="true" t="shared" si="360" ref="G479:L480">G480</f>
        <v>0</v>
      </c>
      <c r="H479" s="34">
        <f t="shared" si="360"/>
        <v>0</v>
      </c>
      <c r="I479" s="34">
        <f t="shared" si="360"/>
        <v>0</v>
      </c>
      <c r="J479" s="34">
        <f t="shared" si="360"/>
        <v>0</v>
      </c>
      <c r="K479" s="34">
        <f t="shared" si="360"/>
        <v>0</v>
      </c>
      <c r="L479" s="38">
        <f t="shared" si="360"/>
        <v>0</v>
      </c>
    </row>
    <row r="480" spans="1:12" ht="53.25" customHeight="1">
      <c r="A480" s="47"/>
      <c r="B480" s="86" t="s">
        <v>160</v>
      </c>
      <c r="C480" s="86"/>
      <c r="D480" s="58" t="s">
        <v>122</v>
      </c>
      <c r="E480" s="34">
        <f t="shared" si="342"/>
        <v>0</v>
      </c>
      <c r="F480" s="34">
        <f>F481</f>
        <v>0</v>
      </c>
      <c r="G480" s="34">
        <f t="shared" si="360"/>
        <v>0</v>
      </c>
      <c r="H480" s="34">
        <f t="shared" si="360"/>
        <v>0</v>
      </c>
      <c r="I480" s="34">
        <f t="shared" si="360"/>
        <v>0</v>
      </c>
      <c r="J480" s="34">
        <f t="shared" si="360"/>
        <v>0</v>
      </c>
      <c r="K480" s="34">
        <f t="shared" si="360"/>
        <v>0</v>
      </c>
      <c r="L480" s="38">
        <f>L481</f>
        <v>0</v>
      </c>
    </row>
    <row r="481" spans="1:12" ht="51" customHeight="1">
      <c r="A481" s="47"/>
      <c r="B481" s="79"/>
      <c r="C481" s="174" t="s">
        <v>912</v>
      </c>
      <c r="D481" s="58" t="s">
        <v>913</v>
      </c>
      <c r="E481" s="34">
        <f t="shared" si="342"/>
        <v>0</v>
      </c>
      <c r="F481" s="34"/>
      <c r="G481" s="34"/>
      <c r="H481" s="34"/>
      <c r="I481" s="34"/>
      <c r="J481" s="34"/>
      <c r="K481" s="34"/>
      <c r="L481" s="38"/>
    </row>
    <row r="482" spans="1:12" ht="18" customHeight="1">
      <c r="A482" s="48" t="s">
        <v>18</v>
      </c>
      <c r="B482" s="45"/>
      <c r="C482" s="45"/>
      <c r="D482" s="58" t="s">
        <v>610</v>
      </c>
      <c r="E482" s="34">
        <f t="shared" si="342"/>
        <v>6230</v>
      </c>
      <c r="F482" s="34">
        <f>F483</f>
        <v>492</v>
      </c>
      <c r="G482" s="34">
        <f aca="true" t="shared" si="361" ref="G482:L482">G483</f>
        <v>4949</v>
      </c>
      <c r="H482" s="34">
        <f t="shared" si="361"/>
        <v>415</v>
      </c>
      <c r="I482" s="34">
        <f t="shared" si="361"/>
        <v>374</v>
      </c>
      <c r="J482" s="34">
        <f t="shared" si="361"/>
        <v>1802.66</v>
      </c>
      <c r="K482" s="34">
        <f t="shared" si="361"/>
        <v>1809.5800000000002</v>
      </c>
      <c r="L482" s="38">
        <f t="shared" si="361"/>
        <v>1800.93</v>
      </c>
    </row>
    <row r="483" spans="1:12" ht="15.75">
      <c r="A483" s="140" t="s">
        <v>539</v>
      </c>
      <c r="B483" s="141"/>
      <c r="C483" s="141"/>
      <c r="D483" s="58" t="s">
        <v>611</v>
      </c>
      <c r="E483" s="34">
        <f t="shared" si="342"/>
        <v>6230</v>
      </c>
      <c r="F483" s="34">
        <f>F484+F504</f>
        <v>492</v>
      </c>
      <c r="G483" s="34">
        <f aca="true" t="shared" si="362" ref="G483:L483">G484+G504</f>
        <v>4949</v>
      </c>
      <c r="H483" s="34">
        <f t="shared" si="362"/>
        <v>415</v>
      </c>
      <c r="I483" s="34">
        <f t="shared" si="362"/>
        <v>374</v>
      </c>
      <c r="J483" s="34">
        <f t="shared" si="362"/>
        <v>1802.66</v>
      </c>
      <c r="K483" s="34">
        <f t="shared" si="362"/>
        <v>1809.5800000000002</v>
      </c>
      <c r="L483" s="38">
        <f t="shared" si="362"/>
        <v>1800.93</v>
      </c>
    </row>
    <row r="484" spans="1:12" ht="54.75" customHeight="1">
      <c r="A484" s="142" t="s">
        <v>1490</v>
      </c>
      <c r="B484" s="143"/>
      <c r="C484" s="143"/>
      <c r="D484" s="58" t="s">
        <v>898</v>
      </c>
      <c r="E484" s="34">
        <f t="shared" si="342"/>
        <v>1730</v>
      </c>
      <c r="F484" s="34">
        <f>F485+F486+F487+F488+F489+F490+F491+F492+F493+F495+F496+F497+F498+F500+F501+F502+F503</f>
        <v>492</v>
      </c>
      <c r="G484" s="34">
        <f aca="true" t="shared" si="363" ref="G484:L484">G485+G486+G487+G488+G489+G490+G491+G492+G493+G495+G496+G497+G498+G500+G501+G502+G503</f>
        <v>449</v>
      </c>
      <c r="H484" s="34">
        <f t="shared" si="363"/>
        <v>415</v>
      </c>
      <c r="I484" s="34">
        <f t="shared" si="363"/>
        <v>374</v>
      </c>
      <c r="J484" s="34">
        <f t="shared" si="363"/>
        <v>1802.66</v>
      </c>
      <c r="K484" s="34">
        <f t="shared" si="363"/>
        <v>1809.5800000000002</v>
      </c>
      <c r="L484" s="38">
        <f t="shared" si="363"/>
        <v>1800.93</v>
      </c>
    </row>
    <row r="485" spans="1:12" ht="18" customHeight="1">
      <c r="A485" s="48"/>
      <c r="B485" s="45" t="s">
        <v>1353</v>
      </c>
      <c r="C485" s="43"/>
      <c r="D485" s="58" t="s">
        <v>971</v>
      </c>
      <c r="E485" s="34">
        <f t="shared" si="342"/>
        <v>1700</v>
      </c>
      <c r="F485" s="34">
        <v>483</v>
      </c>
      <c r="G485" s="34">
        <v>440</v>
      </c>
      <c r="H485" s="34">
        <v>406</v>
      </c>
      <c r="I485" s="34">
        <v>371</v>
      </c>
      <c r="J485" s="220">
        <f aca="true" t="shared" si="364" ref="J485:J492">(E485*(4.2)/100+E485)</f>
        <v>1771.4</v>
      </c>
      <c r="K485" s="220">
        <f aca="true" t="shared" si="365" ref="K485:K492">(E485*(4.6)/100+E485)</f>
        <v>1778.2</v>
      </c>
      <c r="L485" s="221">
        <f aca="true" t="shared" si="366" ref="L485:L492">(E485*(4.1)/100+E485)</f>
        <v>1769.7</v>
      </c>
    </row>
    <row r="486" spans="1:12" ht="18" customHeight="1">
      <c r="A486" s="48"/>
      <c r="B486" s="45" t="s">
        <v>415</v>
      </c>
      <c r="C486" s="43"/>
      <c r="D486" s="58" t="s">
        <v>254</v>
      </c>
      <c r="E486" s="34">
        <f t="shared" si="342"/>
        <v>0</v>
      </c>
      <c r="F486" s="34"/>
      <c r="G486" s="34"/>
      <c r="H486" s="34"/>
      <c r="I486" s="34"/>
      <c r="J486" s="220">
        <f t="shared" si="364"/>
        <v>0</v>
      </c>
      <c r="K486" s="220">
        <f t="shared" si="365"/>
        <v>0</v>
      </c>
      <c r="L486" s="221">
        <f t="shared" si="366"/>
        <v>0</v>
      </c>
    </row>
    <row r="487" spans="1:12" ht="15.75">
      <c r="A487" s="48"/>
      <c r="B487" s="176" t="s">
        <v>1381</v>
      </c>
      <c r="C487" s="176"/>
      <c r="D487" s="58" t="s">
        <v>1382</v>
      </c>
      <c r="E487" s="34">
        <f t="shared" si="342"/>
        <v>0</v>
      </c>
      <c r="F487" s="34"/>
      <c r="G487" s="34"/>
      <c r="H487" s="34"/>
      <c r="I487" s="34"/>
      <c r="J487" s="220">
        <f t="shared" si="364"/>
        <v>0</v>
      </c>
      <c r="K487" s="220">
        <f t="shared" si="365"/>
        <v>0</v>
      </c>
      <c r="L487" s="221">
        <f t="shared" si="366"/>
        <v>0</v>
      </c>
    </row>
    <row r="488" spans="1:12" ht="36" customHeight="1">
      <c r="A488" s="48"/>
      <c r="B488" s="87" t="s">
        <v>1352</v>
      </c>
      <c r="C488" s="87"/>
      <c r="D488" s="58" t="s">
        <v>882</v>
      </c>
      <c r="E488" s="34">
        <f t="shared" si="342"/>
        <v>30</v>
      </c>
      <c r="F488" s="34">
        <v>9</v>
      </c>
      <c r="G488" s="34">
        <v>9</v>
      </c>
      <c r="H488" s="34">
        <v>9</v>
      </c>
      <c r="I488" s="34">
        <v>3</v>
      </c>
      <c r="J488" s="220">
        <f t="shared" si="364"/>
        <v>31.26</v>
      </c>
      <c r="K488" s="220">
        <f t="shared" si="365"/>
        <v>31.38</v>
      </c>
      <c r="L488" s="221">
        <f t="shared" si="366"/>
        <v>31.23</v>
      </c>
    </row>
    <row r="489" spans="1:12" ht="15.75">
      <c r="A489" s="48"/>
      <c r="B489" s="85" t="s">
        <v>831</v>
      </c>
      <c r="C489" s="85"/>
      <c r="D489" s="58" t="s">
        <v>832</v>
      </c>
      <c r="E489" s="34">
        <f t="shared" si="342"/>
        <v>0</v>
      </c>
      <c r="F489" s="34"/>
      <c r="G489" s="34"/>
      <c r="H489" s="34"/>
      <c r="I489" s="34"/>
      <c r="J489" s="220">
        <f t="shared" si="364"/>
        <v>0</v>
      </c>
      <c r="K489" s="220">
        <f t="shared" si="365"/>
        <v>0</v>
      </c>
      <c r="L489" s="221">
        <f t="shared" si="366"/>
        <v>0</v>
      </c>
    </row>
    <row r="490" spans="1:12" ht="15.75">
      <c r="A490" s="48"/>
      <c r="B490" s="45" t="s">
        <v>854</v>
      </c>
      <c r="C490" s="149"/>
      <c r="D490" s="58" t="s">
        <v>855</v>
      </c>
      <c r="E490" s="34">
        <f t="shared" si="342"/>
        <v>0</v>
      </c>
      <c r="F490" s="34"/>
      <c r="G490" s="34"/>
      <c r="H490" s="34"/>
      <c r="I490" s="34"/>
      <c r="J490" s="220">
        <f t="shared" si="364"/>
        <v>0</v>
      </c>
      <c r="K490" s="220">
        <f t="shared" si="365"/>
        <v>0</v>
      </c>
      <c r="L490" s="221">
        <f t="shared" si="366"/>
        <v>0</v>
      </c>
    </row>
    <row r="491" spans="1:12" ht="29.25" customHeight="1">
      <c r="A491" s="48"/>
      <c r="B491" s="85" t="s">
        <v>328</v>
      </c>
      <c r="C491" s="85"/>
      <c r="D491" s="58" t="s">
        <v>329</v>
      </c>
      <c r="E491" s="34">
        <f t="shared" si="342"/>
        <v>0</v>
      </c>
      <c r="F491" s="34"/>
      <c r="G491" s="34"/>
      <c r="H491" s="34"/>
      <c r="I491" s="34"/>
      <c r="J491" s="220">
        <f t="shared" si="364"/>
        <v>0</v>
      </c>
      <c r="K491" s="220">
        <f t="shared" si="365"/>
        <v>0</v>
      </c>
      <c r="L491" s="221">
        <f t="shared" si="366"/>
        <v>0</v>
      </c>
    </row>
    <row r="492" spans="1:12" ht="15.75">
      <c r="A492" s="48"/>
      <c r="B492" s="87" t="s">
        <v>157</v>
      </c>
      <c r="C492" s="87"/>
      <c r="D492" s="58" t="s">
        <v>158</v>
      </c>
      <c r="E492" s="34">
        <f t="shared" si="342"/>
        <v>0</v>
      </c>
      <c r="F492" s="34"/>
      <c r="G492" s="34"/>
      <c r="H492" s="34"/>
      <c r="I492" s="34"/>
      <c r="J492" s="220">
        <f t="shared" si="364"/>
        <v>0</v>
      </c>
      <c r="K492" s="220">
        <f t="shared" si="365"/>
        <v>0</v>
      </c>
      <c r="L492" s="221">
        <f t="shared" si="366"/>
        <v>0</v>
      </c>
    </row>
    <row r="493" spans="1:12" ht="15.75">
      <c r="A493" s="48"/>
      <c r="B493" s="87" t="s">
        <v>306</v>
      </c>
      <c r="C493" s="87"/>
      <c r="D493" s="58" t="s">
        <v>542</v>
      </c>
      <c r="E493" s="34">
        <f t="shared" si="342"/>
        <v>0</v>
      </c>
      <c r="F493" s="34">
        <f>F494</f>
        <v>0</v>
      </c>
      <c r="G493" s="34">
        <f aca="true" t="shared" si="367" ref="G493:L493">G494</f>
        <v>0</v>
      </c>
      <c r="H493" s="34">
        <f t="shared" si="367"/>
        <v>0</v>
      </c>
      <c r="I493" s="34">
        <f t="shared" si="367"/>
        <v>0</v>
      </c>
      <c r="J493" s="34">
        <f t="shared" si="367"/>
        <v>0</v>
      </c>
      <c r="K493" s="34">
        <f t="shared" si="367"/>
        <v>0</v>
      </c>
      <c r="L493" s="38">
        <f t="shared" si="367"/>
        <v>0</v>
      </c>
    </row>
    <row r="494" spans="1:12" ht="41.25" customHeight="1">
      <c r="A494" s="48"/>
      <c r="B494" s="78"/>
      <c r="C494" s="78" t="s">
        <v>466</v>
      </c>
      <c r="D494" s="58" t="s">
        <v>544</v>
      </c>
      <c r="E494" s="34">
        <f t="shared" si="342"/>
        <v>0</v>
      </c>
      <c r="F494" s="34"/>
      <c r="G494" s="34"/>
      <c r="H494" s="34"/>
      <c r="I494" s="34"/>
      <c r="J494" s="220">
        <f>(E494*(4.2)/100+E494)</f>
        <v>0</v>
      </c>
      <c r="K494" s="220">
        <f>(E494*(4.6)/100+E494)</f>
        <v>0</v>
      </c>
      <c r="L494" s="221">
        <f>(E494*(4.1)/100+E494)</f>
        <v>0</v>
      </c>
    </row>
    <row r="495" spans="1:12" ht="20.25" customHeight="1">
      <c r="A495" s="48"/>
      <c r="B495" s="222" t="s">
        <v>1461</v>
      </c>
      <c r="C495" s="77"/>
      <c r="D495" s="58" t="s">
        <v>996</v>
      </c>
      <c r="E495" s="34">
        <f t="shared" si="342"/>
        <v>0</v>
      </c>
      <c r="F495" s="34"/>
      <c r="G495" s="34"/>
      <c r="H495" s="34"/>
      <c r="I495" s="34"/>
      <c r="J495" s="220">
        <f>(E495*(4.2)/100+E495)</f>
        <v>0</v>
      </c>
      <c r="K495" s="220">
        <f>(E495*(4.6)/100+E495)</f>
        <v>0</v>
      </c>
      <c r="L495" s="221">
        <f>(E495*(4.1)/100+E495)</f>
        <v>0</v>
      </c>
    </row>
    <row r="496" spans="1:12" ht="15.75">
      <c r="A496" s="48"/>
      <c r="B496" s="223" t="s">
        <v>789</v>
      </c>
      <c r="C496" s="223"/>
      <c r="D496" s="58" t="s">
        <v>790</v>
      </c>
      <c r="E496" s="34">
        <f t="shared" si="342"/>
        <v>0</v>
      </c>
      <c r="F496" s="34"/>
      <c r="G496" s="34"/>
      <c r="H496" s="34"/>
      <c r="I496" s="34"/>
      <c r="J496" s="220">
        <f>(E496*(4.2)/100+E496)</f>
        <v>0</v>
      </c>
      <c r="K496" s="220">
        <f>(E496*(4.6)/100+E496)</f>
        <v>0</v>
      </c>
      <c r="L496" s="221">
        <f>(E496*(4.1)/100+E496)</f>
        <v>0</v>
      </c>
    </row>
    <row r="497" spans="1:14" ht="43.5" customHeight="1">
      <c r="A497" s="48"/>
      <c r="B497" s="85" t="s">
        <v>1222</v>
      </c>
      <c r="C497" s="85"/>
      <c r="D497" s="58" t="s">
        <v>1223</v>
      </c>
      <c r="E497" s="34">
        <f t="shared" si="342"/>
        <v>0</v>
      </c>
      <c r="F497" s="34"/>
      <c r="G497" s="34"/>
      <c r="H497" s="34"/>
      <c r="I497" s="34"/>
      <c r="J497" s="220">
        <f>(E497*(4.2)/100+E497)</f>
        <v>0</v>
      </c>
      <c r="K497" s="220">
        <f>(E497*(4.6)/100+E497)</f>
        <v>0</v>
      </c>
      <c r="L497" s="221">
        <f>(E497*(4.1)/100+E497)</f>
        <v>0</v>
      </c>
      <c r="M497" s="4"/>
      <c r="N497" s="5"/>
    </row>
    <row r="498" spans="1:14" ht="15.75">
      <c r="A498" s="48"/>
      <c r="B498" s="85" t="s">
        <v>1314</v>
      </c>
      <c r="C498" s="85"/>
      <c r="D498" s="58" t="s">
        <v>1308</v>
      </c>
      <c r="E498" s="34">
        <f t="shared" si="342"/>
        <v>0</v>
      </c>
      <c r="F498" s="34">
        <f>F499</f>
        <v>0</v>
      </c>
      <c r="G498" s="34">
        <f aca="true" t="shared" si="368" ref="G498:L498">G499</f>
        <v>0</v>
      </c>
      <c r="H498" s="34">
        <f t="shared" si="368"/>
        <v>0</v>
      </c>
      <c r="I498" s="34">
        <f t="shared" si="368"/>
        <v>0</v>
      </c>
      <c r="J498" s="34">
        <f t="shared" si="368"/>
        <v>0</v>
      </c>
      <c r="K498" s="34">
        <f t="shared" si="368"/>
        <v>0</v>
      </c>
      <c r="L498" s="38">
        <f t="shared" si="368"/>
        <v>0</v>
      </c>
      <c r="M498" s="4"/>
      <c r="N498" s="5"/>
    </row>
    <row r="499" spans="1:14" ht="41.25" customHeight="1">
      <c r="A499" s="48"/>
      <c r="B499" s="78"/>
      <c r="C499" s="78" t="s">
        <v>1309</v>
      </c>
      <c r="D499" s="58" t="s">
        <v>1310</v>
      </c>
      <c r="E499" s="34">
        <f t="shared" si="342"/>
        <v>0</v>
      </c>
      <c r="F499" s="34"/>
      <c r="G499" s="34"/>
      <c r="H499" s="34"/>
      <c r="I499" s="34"/>
      <c r="J499" s="220">
        <f>(E499*(4.2)/100+E499)</f>
        <v>0</v>
      </c>
      <c r="K499" s="220">
        <f>(E499*(4.6)/100+E499)</f>
        <v>0</v>
      </c>
      <c r="L499" s="221">
        <f>(E499*(4.1)/100+E499)</f>
        <v>0</v>
      </c>
      <c r="M499" s="4"/>
      <c r="N499" s="5"/>
    </row>
    <row r="500" spans="1:14" ht="15.75">
      <c r="A500" s="48"/>
      <c r="B500" s="85" t="s">
        <v>1321</v>
      </c>
      <c r="C500" s="85"/>
      <c r="D500" s="58" t="s">
        <v>1320</v>
      </c>
      <c r="E500" s="34">
        <f aca="true" t="shared" si="369" ref="E500:E519">F500+G500+H500+I500</f>
        <v>0</v>
      </c>
      <c r="F500" s="34"/>
      <c r="G500" s="34"/>
      <c r="H500" s="34"/>
      <c r="I500" s="34"/>
      <c r="J500" s="220">
        <f>(E500*(4.2)/100+E500)</f>
        <v>0</v>
      </c>
      <c r="K500" s="220">
        <f>(E500*(4.6)/100+E500)</f>
        <v>0</v>
      </c>
      <c r="L500" s="221">
        <f>(E500*(4.1)/100+E500)</f>
        <v>0</v>
      </c>
      <c r="M500" s="4"/>
      <c r="N500" s="5"/>
    </row>
    <row r="501" spans="1:14" ht="15.75">
      <c r="A501" s="48"/>
      <c r="B501" s="85" t="s">
        <v>1324</v>
      </c>
      <c r="C501" s="85"/>
      <c r="D501" s="58" t="s">
        <v>1323</v>
      </c>
      <c r="E501" s="34">
        <f t="shared" si="369"/>
        <v>0</v>
      </c>
      <c r="F501" s="34"/>
      <c r="G501" s="34"/>
      <c r="H501" s="34"/>
      <c r="I501" s="34"/>
      <c r="J501" s="220">
        <f>(E501*(4.2)/100+E501)</f>
        <v>0</v>
      </c>
      <c r="K501" s="220">
        <f>(E501*(4.6)/100+E501)</f>
        <v>0</v>
      </c>
      <c r="L501" s="221">
        <f>(E501*(4.1)/100+E501)</f>
        <v>0</v>
      </c>
      <c r="M501" s="4"/>
      <c r="N501" s="5"/>
    </row>
    <row r="502" spans="1:14" ht="15.75">
      <c r="A502" s="48"/>
      <c r="B502" s="85" t="s">
        <v>1327</v>
      </c>
      <c r="C502" s="85"/>
      <c r="D502" s="58" t="s">
        <v>1332</v>
      </c>
      <c r="E502" s="34">
        <f t="shared" si="369"/>
        <v>0</v>
      </c>
      <c r="F502" s="34"/>
      <c r="G502" s="34"/>
      <c r="H502" s="34"/>
      <c r="I502" s="34"/>
      <c r="J502" s="220">
        <f>(E502*(4.2)/100+E502)</f>
        <v>0</v>
      </c>
      <c r="K502" s="220">
        <f>(E502*(4.6)/100+E502)</f>
        <v>0</v>
      </c>
      <c r="L502" s="221">
        <f>(E502*(4.1)/100+E502)</f>
        <v>0</v>
      </c>
      <c r="M502" s="4"/>
      <c r="N502" s="5"/>
    </row>
    <row r="503" spans="1:12" ht="36" customHeight="1">
      <c r="A503" s="48"/>
      <c r="B503" s="85" t="s">
        <v>1342</v>
      </c>
      <c r="C503" s="85"/>
      <c r="D503" s="58" t="s">
        <v>1343</v>
      </c>
      <c r="E503" s="34">
        <f t="shared" si="369"/>
        <v>0</v>
      </c>
      <c r="F503" s="34"/>
      <c r="G503" s="34"/>
      <c r="H503" s="34"/>
      <c r="I503" s="34"/>
      <c r="J503" s="220">
        <f>(E503*(4.2)/100+E503)</f>
        <v>0</v>
      </c>
      <c r="K503" s="220">
        <f>(E503*(4.6)/100+E503)</f>
        <v>0</v>
      </c>
      <c r="L503" s="221">
        <f>(E503*(4.1)/100+E503)</f>
        <v>0</v>
      </c>
    </row>
    <row r="504" spans="1:12" ht="38.25" customHeight="1">
      <c r="A504" s="140" t="s">
        <v>1489</v>
      </c>
      <c r="B504" s="141"/>
      <c r="C504" s="141"/>
      <c r="D504" s="67" t="s">
        <v>533</v>
      </c>
      <c r="E504" s="37">
        <f t="shared" si="369"/>
        <v>4500</v>
      </c>
      <c r="F504" s="37">
        <f>F505+F506+F507+F508+F509+F510+F511+F512+F513+F514+F515+F517</f>
        <v>0</v>
      </c>
      <c r="G504" s="37">
        <f aca="true" t="shared" si="370" ref="G504:L504">G505+G506+G507+G508+G509+G510+G511+G512+G513+G514+G515+G517</f>
        <v>4500</v>
      </c>
      <c r="H504" s="37">
        <f t="shared" si="370"/>
        <v>0</v>
      </c>
      <c r="I504" s="37">
        <f t="shared" si="370"/>
        <v>0</v>
      </c>
      <c r="J504" s="37">
        <f t="shared" si="370"/>
        <v>0</v>
      </c>
      <c r="K504" s="37">
        <f t="shared" si="370"/>
        <v>0</v>
      </c>
      <c r="L504" s="39">
        <f t="shared" si="370"/>
        <v>0</v>
      </c>
    </row>
    <row r="505" spans="1:12" ht="18" customHeight="1">
      <c r="A505" s="48"/>
      <c r="B505" s="45" t="s">
        <v>73</v>
      </c>
      <c r="C505" s="43"/>
      <c r="D505" s="58" t="s">
        <v>775</v>
      </c>
      <c r="E505" s="34">
        <f t="shared" si="369"/>
        <v>0</v>
      </c>
      <c r="F505" s="34"/>
      <c r="G505" s="34"/>
      <c r="H505" s="34"/>
      <c r="I505" s="34"/>
      <c r="J505" s="34"/>
      <c r="K505" s="35"/>
      <c r="L505" s="38"/>
    </row>
    <row r="506" spans="1:12" ht="40.5" customHeight="1">
      <c r="A506" s="49"/>
      <c r="B506" s="87" t="s">
        <v>356</v>
      </c>
      <c r="C506" s="87"/>
      <c r="D506" s="58" t="s">
        <v>357</v>
      </c>
      <c r="E506" s="34">
        <f t="shared" si="369"/>
        <v>0</v>
      </c>
      <c r="F506" s="34"/>
      <c r="G506" s="34"/>
      <c r="H506" s="34"/>
      <c r="I506" s="34"/>
      <c r="J506" s="34"/>
      <c r="K506" s="35"/>
      <c r="L506" s="38"/>
    </row>
    <row r="507" spans="1:12" ht="15.75">
      <c r="A507" s="49"/>
      <c r="B507" s="87" t="s">
        <v>607</v>
      </c>
      <c r="C507" s="87"/>
      <c r="D507" s="58" t="s">
        <v>25</v>
      </c>
      <c r="E507" s="34">
        <f t="shared" si="369"/>
        <v>0</v>
      </c>
      <c r="F507" s="34"/>
      <c r="G507" s="34"/>
      <c r="H507" s="34"/>
      <c r="I507" s="34"/>
      <c r="J507" s="34"/>
      <c r="K507" s="35"/>
      <c r="L507" s="38"/>
    </row>
    <row r="508" spans="1:12" ht="30.75" customHeight="1">
      <c r="A508" s="49"/>
      <c r="B508" s="87" t="s">
        <v>972</v>
      </c>
      <c r="C508" s="87"/>
      <c r="D508" s="58" t="s">
        <v>151</v>
      </c>
      <c r="E508" s="34">
        <f t="shared" si="369"/>
        <v>0</v>
      </c>
      <c r="F508" s="34"/>
      <c r="G508" s="34"/>
      <c r="H508" s="34"/>
      <c r="I508" s="34"/>
      <c r="J508" s="34"/>
      <c r="K508" s="34"/>
      <c r="L508" s="38"/>
    </row>
    <row r="509" spans="1:12" ht="15.75">
      <c r="A509" s="49"/>
      <c r="B509" s="87" t="s">
        <v>480</v>
      </c>
      <c r="C509" s="87"/>
      <c r="D509" s="58" t="s">
        <v>481</v>
      </c>
      <c r="E509" s="34">
        <f t="shared" si="369"/>
        <v>4500</v>
      </c>
      <c r="F509" s="34">
        <v>0</v>
      </c>
      <c r="G509" s="34">
        <v>4500</v>
      </c>
      <c r="H509" s="34">
        <v>0</v>
      </c>
      <c r="I509" s="34">
        <v>0</v>
      </c>
      <c r="J509" s="220">
        <v>0</v>
      </c>
      <c r="K509" s="220">
        <v>0</v>
      </c>
      <c r="L509" s="221">
        <v>0</v>
      </c>
    </row>
    <row r="510" spans="1:12" ht="20.25" customHeight="1">
      <c r="A510" s="49"/>
      <c r="B510" s="85" t="s">
        <v>701</v>
      </c>
      <c r="C510" s="85"/>
      <c r="D510" s="58" t="s">
        <v>702</v>
      </c>
      <c r="E510" s="34">
        <f t="shared" si="369"/>
        <v>0</v>
      </c>
      <c r="F510" s="34"/>
      <c r="G510" s="34"/>
      <c r="H510" s="34"/>
      <c r="I510" s="34"/>
      <c r="J510" s="34"/>
      <c r="K510" s="35"/>
      <c r="L510" s="38"/>
    </row>
    <row r="511" spans="1:12" ht="33" customHeight="1">
      <c r="A511" s="49"/>
      <c r="B511" s="85" t="s">
        <v>918</v>
      </c>
      <c r="C511" s="85"/>
      <c r="D511" s="58" t="s">
        <v>919</v>
      </c>
      <c r="E511" s="34">
        <f t="shared" si="369"/>
        <v>0</v>
      </c>
      <c r="F511" s="34"/>
      <c r="G511" s="34"/>
      <c r="H511" s="34"/>
      <c r="I511" s="34"/>
      <c r="J511" s="34"/>
      <c r="K511" s="35"/>
      <c r="L511" s="38"/>
    </row>
    <row r="512" spans="1:12" ht="33" customHeight="1">
      <c r="A512" s="49"/>
      <c r="B512" s="85" t="s">
        <v>920</v>
      </c>
      <c r="C512" s="85"/>
      <c r="D512" s="58" t="s">
        <v>921</v>
      </c>
      <c r="E512" s="34">
        <f t="shared" si="369"/>
        <v>0</v>
      </c>
      <c r="F512" s="34"/>
      <c r="G512" s="34"/>
      <c r="H512" s="34"/>
      <c r="I512" s="34"/>
      <c r="J512" s="34"/>
      <c r="K512" s="35"/>
      <c r="L512" s="38"/>
    </row>
    <row r="513" spans="1:12" ht="39.75" customHeight="1">
      <c r="A513" s="48"/>
      <c r="B513" s="87" t="s">
        <v>1125</v>
      </c>
      <c r="C513" s="87"/>
      <c r="D513" s="58" t="s">
        <v>1124</v>
      </c>
      <c r="E513" s="34">
        <f t="shared" si="369"/>
        <v>0</v>
      </c>
      <c r="F513" s="34"/>
      <c r="G513" s="34"/>
      <c r="H513" s="34"/>
      <c r="I513" s="34"/>
      <c r="J513" s="34"/>
      <c r="K513" s="35"/>
      <c r="L513" s="38"/>
    </row>
    <row r="514" spans="1:12" ht="39.75" customHeight="1">
      <c r="A514" s="48"/>
      <c r="B514" s="87" t="s">
        <v>1201</v>
      </c>
      <c r="C514" s="87"/>
      <c r="D514" s="58" t="s">
        <v>1200</v>
      </c>
      <c r="E514" s="34">
        <f t="shared" si="369"/>
        <v>0</v>
      </c>
      <c r="F514" s="34"/>
      <c r="G514" s="34"/>
      <c r="H514" s="34"/>
      <c r="I514" s="34"/>
      <c r="J514" s="34"/>
      <c r="K514" s="35"/>
      <c r="L514" s="38"/>
    </row>
    <row r="515" spans="1:12" ht="15.75">
      <c r="A515" s="48"/>
      <c r="B515" s="87" t="s">
        <v>1302</v>
      </c>
      <c r="C515" s="87"/>
      <c r="D515" s="58" t="s">
        <v>1296</v>
      </c>
      <c r="E515" s="34">
        <f t="shared" si="369"/>
        <v>0</v>
      </c>
      <c r="F515" s="34">
        <f>F516</f>
        <v>0</v>
      </c>
      <c r="G515" s="34">
        <f aca="true" t="shared" si="371" ref="G515:L515">G516</f>
        <v>0</v>
      </c>
      <c r="H515" s="34">
        <f t="shared" si="371"/>
        <v>0</v>
      </c>
      <c r="I515" s="34">
        <f t="shared" si="371"/>
        <v>0</v>
      </c>
      <c r="J515" s="34">
        <f t="shared" si="371"/>
        <v>0</v>
      </c>
      <c r="K515" s="34">
        <f t="shared" si="371"/>
        <v>0</v>
      </c>
      <c r="L515" s="38">
        <f t="shared" si="371"/>
        <v>0</v>
      </c>
    </row>
    <row r="516" spans="1:12" ht="15.75">
      <c r="A516" s="48"/>
      <c r="B516" s="77"/>
      <c r="C516" s="77" t="s">
        <v>1299</v>
      </c>
      <c r="D516" s="58" t="s">
        <v>1297</v>
      </c>
      <c r="E516" s="34">
        <f t="shared" si="369"/>
        <v>0</v>
      </c>
      <c r="F516" s="34"/>
      <c r="G516" s="34"/>
      <c r="H516" s="34"/>
      <c r="I516" s="34"/>
      <c r="J516" s="34"/>
      <c r="K516" s="35"/>
      <c r="L516" s="38"/>
    </row>
    <row r="517" spans="1:12" ht="35.25" customHeight="1">
      <c r="A517" s="48"/>
      <c r="B517" s="87" t="s">
        <v>1331</v>
      </c>
      <c r="C517" s="87"/>
      <c r="D517" s="58" t="s">
        <v>1330</v>
      </c>
      <c r="E517" s="34">
        <f t="shared" si="369"/>
        <v>0</v>
      </c>
      <c r="F517" s="34"/>
      <c r="G517" s="34"/>
      <c r="H517" s="34"/>
      <c r="I517" s="34"/>
      <c r="J517" s="34"/>
      <c r="K517" s="35"/>
      <c r="L517" s="38"/>
    </row>
    <row r="518" spans="1:12" ht="15.75">
      <c r="A518" s="193" t="s">
        <v>1271</v>
      </c>
      <c r="B518" s="85"/>
      <c r="C518" s="85"/>
      <c r="D518" s="67" t="s">
        <v>1269</v>
      </c>
      <c r="E518" s="34">
        <f t="shared" si="369"/>
        <v>0</v>
      </c>
      <c r="F518" s="34">
        <f>F519</f>
        <v>0</v>
      </c>
      <c r="G518" s="34">
        <f aca="true" t="shared" si="372" ref="G518:L518">G519</f>
        <v>0</v>
      </c>
      <c r="H518" s="34">
        <f t="shared" si="372"/>
        <v>0</v>
      </c>
      <c r="I518" s="34">
        <f t="shared" si="372"/>
        <v>0</v>
      </c>
      <c r="J518" s="34">
        <f t="shared" si="372"/>
        <v>0</v>
      </c>
      <c r="K518" s="34">
        <f t="shared" si="372"/>
        <v>0</v>
      </c>
      <c r="L518" s="196">
        <f t="shared" si="372"/>
        <v>0</v>
      </c>
    </row>
    <row r="519" spans="1:12" ht="15.75">
      <c r="A519" s="224"/>
      <c r="B519" s="225" t="s">
        <v>1272</v>
      </c>
      <c r="C519" s="226"/>
      <c r="D519" s="227" t="s">
        <v>1270</v>
      </c>
      <c r="E519" s="228">
        <f t="shared" si="369"/>
        <v>0</v>
      </c>
      <c r="F519" s="228"/>
      <c r="G519" s="228"/>
      <c r="H519" s="228"/>
      <c r="I519" s="229"/>
      <c r="J519" s="228"/>
      <c r="K519" s="228"/>
      <c r="L519" s="204"/>
    </row>
    <row r="520" spans="1:12" s="230" customFormat="1" ht="49.5" customHeight="1">
      <c r="A520" s="205" t="s">
        <v>1197</v>
      </c>
      <c r="B520" s="206"/>
      <c r="C520" s="206"/>
      <c r="D520" s="207" t="s">
        <v>12</v>
      </c>
      <c r="E520" s="208">
        <f>F520+G520+H520+I520</f>
        <v>1547964.1099999999</v>
      </c>
      <c r="F520" s="208">
        <f aca="true" t="shared" si="373" ref="F520:L520">F522+F534+F541+F550+F616+F698+F702</f>
        <v>112856.98</v>
      </c>
      <c r="G520" s="208">
        <f t="shared" si="373"/>
        <v>1408272.61</v>
      </c>
      <c r="H520" s="208">
        <f t="shared" si="373"/>
        <v>17857.379999999997</v>
      </c>
      <c r="I520" s="208">
        <f t="shared" si="373"/>
        <v>8977.139999999996</v>
      </c>
      <c r="J520" s="208">
        <f t="shared" si="373"/>
        <v>1335162.46948</v>
      </c>
      <c r="K520" s="208">
        <f t="shared" si="373"/>
        <v>1340287.8408000001</v>
      </c>
      <c r="L520" s="209">
        <f t="shared" si="373"/>
        <v>1333877.88603</v>
      </c>
    </row>
    <row r="521" spans="1:12" s="230" customFormat="1" ht="18" customHeight="1">
      <c r="A521" s="231" t="s">
        <v>1458</v>
      </c>
      <c r="B521" s="232"/>
      <c r="C521" s="233"/>
      <c r="D521" s="234" t="s">
        <v>1147</v>
      </c>
      <c r="E521" s="213">
        <f>F521+G521+H521+I521</f>
        <v>4625</v>
      </c>
      <c r="F521" s="213">
        <f aca="true" t="shared" si="374" ref="F521:L521">F522-F531+F534</f>
        <v>5</v>
      </c>
      <c r="G521" s="213">
        <f t="shared" si="374"/>
        <v>1</v>
      </c>
      <c r="H521" s="213">
        <f t="shared" si="374"/>
        <v>4617</v>
      </c>
      <c r="I521" s="213">
        <f t="shared" si="374"/>
        <v>2</v>
      </c>
      <c r="J521" s="213">
        <f t="shared" si="374"/>
        <v>4819.25</v>
      </c>
      <c r="K521" s="213">
        <f t="shared" si="374"/>
        <v>4837.75</v>
      </c>
      <c r="L521" s="214">
        <f t="shared" si="374"/>
        <v>4814.625</v>
      </c>
    </row>
    <row r="522" spans="1:12" s="230" customFormat="1" ht="18" customHeight="1">
      <c r="A522" s="235" t="s">
        <v>648</v>
      </c>
      <c r="B522" s="82"/>
      <c r="C522" s="1"/>
      <c r="D522" s="236" t="s">
        <v>473</v>
      </c>
      <c r="E522" s="237">
        <f aca="true" t="shared" si="375" ref="E522:E585">F522+G522+H522+I522</f>
        <v>263665.17</v>
      </c>
      <c r="F522" s="237">
        <f>F523</f>
        <v>88570</v>
      </c>
      <c r="G522" s="237">
        <f aca="true" t="shared" si="376" ref="G522:L523">G523</f>
        <v>169554.66</v>
      </c>
      <c r="H522" s="237">
        <f t="shared" si="376"/>
        <v>5540.51</v>
      </c>
      <c r="I522" s="237">
        <f t="shared" si="376"/>
        <v>0</v>
      </c>
      <c r="J522" s="237">
        <f t="shared" si="376"/>
        <v>4808.83</v>
      </c>
      <c r="K522" s="237">
        <f t="shared" si="376"/>
        <v>4827.29</v>
      </c>
      <c r="L522" s="238">
        <f t="shared" si="376"/>
        <v>4804.215</v>
      </c>
    </row>
    <row r="523" spans="1:12" s="230" customFormat="1" ht="18" customHeight="1">
      <c r="A523" s="239" t="s">
        <v>470</v>
      </c>
      <c r="B523" s="240"/>
      <c r="C523" s="240"/>
      <c r="D523" s="236" t="s">
        <v>104</v>
      </c>
      <c r="E523" s="237">
        <f t="shared" si="375"/>
        <v>263665.17</v>
      </c>
      <c r="F523" s="237">
        <f>F524</f>
        <v>88570</v>
      </c>
      <c r="G523" s="237">
        <f t="shared" si="376"/>
        <v>169554.66</v>
      </c>
      <c r="H523" s="237">
        <f t="shared" si="376"/>
        <v>5540.51</v>
      </c>
      <c r="I523" s="237">
        <f t="shared" si="376"/>
        <v>0</v>
      </c>
      <c r="J523" s="237">
        <f t="shared" si="376"/>
        <v>4808.83</v>
      </c>
      <c r="K523" s="237">
        <f t="shared" si="376"/>
        <v>4827.29</v>
      </c>
      <c r="L523" s="238">
        <f t="shared" si="376"/>
        <v>4804.215</v>
      </c>
    </row>
    <row r="524" spans="1:12" s="230" customFormat="1" ht="18" customHeight="1">
      <c r="A524" s="241" t="s">
        <v>256</v>
      </c>
      <c r="B524" s="242"/>
      <c r="C524" s="242"/>
      <c r="D524" s="243" t="s">
        <v>106</v>
      </c>
      <c r="E524" s="219">
        <f t="shared" si="375"/>
        <v>263665.17</v>
      </c>
      <c r="F524" s="219">
        <f aca="true" t="shared" si="377" ref="F524:L524">F525+F531</f>
        <v>88570</v>
      </c>
      <c r="G524" s="219">
        <f t="shared" si="377"/>
        <v>169554.66</v>
      </c>
      <c r="H524" s="219">
        <f t="shared" si="377"/>
        <v>5540.51</v>
      </c>
      <c r="I524" s="219">
        <f t="shared" si="377"/>
        <v>0</v>
      </c>
      <c r="J524" s="219">
        <f t="shared" si="377"/>
        <v>4808.83</v>
      </c>
      <c r="K524" s="219">
        <f t="shared" si="377"/>
        <v>4827.29</v>
      </c>
      <c r="L524" s="42">
        <f t="shared" si="377"/>
        <v>4804.215</v>
      </c>
    </row>
    <row r="525" spans="1:12" s="230" customFormat="1" ht="15.75">
      <c r="A525" s="160" t="s">
        <v>1265</v>
      </c>
      <c r="B525" s="161"/>
      <c r="C525" s="161"/>
      <c r="D525" s="58" t="s">
        <v>146</v>
      </c>
      <c r="E525" s="34">
        <f t="shared" si="375"/>
        <v>4615</v>
      </c>
      <c r="F525" s="34">
        <f>SUM(F526:F530)</f>
        <v>0</v>
      </c>
      <c r="G525" s="34">
        <f aca="true" t="shared" si="378" ref="G525:L525">SUM(G526:G530)</f>
        <v>0</v>
      </c>
      <c r="H525" s="34">
        <f t="shared" si="378"/>
        <v>4615</v>
      </c>
      <c r="I525" s="34">
        <f t="shared" si="378"/>
        <v>0</v>
      </c>
      <c r="J525" s="34">
        <f t="shared" si="378"/>
        <v>4808.83</v>
      </c>
      <c r="K525" s="34">
        <f t="shared" si="378"/>
        <v>4827.29</v>
      </c>
      <c r="L525" s="244">
        <f t="shared" si="378"/>
        <v>4804.215</v>
      </c>
    </row>
    <row r="526" spans="1:12" s="230" customFormat="1" ht="18" customHeight="1">
      <c r="A526" s="47"/>
      <c r="B526" s="163" t="s">
        <v>435</v>
      </c>
      <c r="C526" s="163"/>
      <c r="D526" s="66" t="s">
        <v>327</v>
      </c>
      <c r="E526" s="34">
        <f t="shared" si="375"/>
        <v>0</v>
      </c>
      <c r="F526" s="37"/>
      <c r="G526" s="37"/>
      <c r="H526" s="34"/>
      <c r="I526" s="37"/>
      <c r="J526" s="34"/>
      <c r="K526" s="245"/>
      <c r="L526" s="41"/>
    </row>
    <row r="527" spans="1:12" ht="18" customHeight="1">
      <c r="A527" s="47"/>
      <c r="B527" s="164" t="s">
        <v>528</v>
      </c>
      <c r="C527" s="164"/>
      <c r="D527" s="61" t="s">
        <v>529</v>
      </c>
      <c r="E527" s="34">
        <f t="shared" si="375"/>
        <v>0</v>
      </c>
      <c r="F527" s="34"/>
      <c r="G527" s="34"/>
      <c r="H527" s="34"/>
      <c r="I527" s="34"/>
      <c r="J527" s="34"/>
      <c r="K527" s="35"/>
      <c r="L527" s="38"/>
    </row>
    <row r="528" spans="1:12" ht="18" customHeight="1">
      <c r="A528" s="47"/>
      <c r="B528" s="164" t="s">
        <v>2</v>
      </c>
      <c r="C528" s="164"/>
      <c r="D528" s="61" t="s">
        <v>3</v>
      </c>
      <c r="E528" s="34">
        <f t="shared" si="375"/>
        <v>0</v>
      </c>
      <c r="F528" s="34"/>
      <c r="G528" s="34"/>
      <c r="H528" s="34"/>
      <c r="I528" s="34"/>
      <c r="J528" s="34"/>
      <c r="K528" s="35"/>
      <c r="L528" s="38"/>
    </row>
    <row r="529" spans="1:12" ht="18" customHeight="1">
      <c r="A529" s="47"/>
      <c r="B529" s="164" t="s">
        <v>881</v>
      </c>
      <c r="C529" s="164"/>
      <c r="D529" s="61" t="s">
        <v>880</v>
      </c>
      <c r="E529" s="34">
        <f t="shared" si="375"/>
        <v>0</v>
      </c>
      <c r="F529" s="34"/>
      <c r="G529" s="34"/>
      <c r="H529" s="34"/>
      <c r="I529" s="34"/>
      <c r="J529" s="34"/>
      <c r="K529" s="35"/>
      <c r="L529" s="38"/>
    </row>
    <row r="530" spans="1:12" ht="15.75">
      <c r="A530" s="47"/>
      <c r="B530" s="165"/>
      <c r="C530" s="165" t="s">
        <v>1193</v>
      </c>
      <c r="D530" s="61" t="s">
        <v>1192</v>
      </c>
      <c r="E530" s="34">
        <f t="shared" si="375"/>
        <v>4615</v>
      </c>
      <c r="F530" s="34">
        <v>0</v>
      </c>
      <c r="G530" s="34">
        <v>0</v>
      </c>
      <c r="H530" s="34">
        <v>4615</v>
      </c>
      <c r="I530" s="34">
        <v>0</v>
      </c>
      <c r="J530" s="220">
        <f>(E530*(4.2)/100+E530)</f>
        <v>4808.83</v>
      </c>
      <c r="K530" s="220">
        <f>(E530*(4.6)/100+E530)</f>
        <v>4827.29</v>
      </c>
      <c r="L530" s="221">
        <f>(E530*(4.1)/100+E530)</f>
        <v>4804.215</v>
      </c>
    </row>
    <row r="531" spans="1:12" s="230" customFormat="1" ht="18" customHeight="1">
      <c r="A531" s="47" t="s">
        <v>112</v>
      </c>
      <c r="B531" s="43"/>
      <c r="C531" s="45"/>
      <c r="D531" s="246" t="s">
        <v>968</v>
      </c>
      <c r="E531" s="37">
        <f t="shared" si="375"/>
        <v>259050.17</v>
      </c>
      <c r="F531" s="37">
        <f>F532+F533</f>
        <v>88570</v>
      </c>
      <c r="G531" s="37">
        <f aca="true" t="shared" si="379" ref="G531:L531">G532+G533</f>
        <v>169554.66</v>
      </c>
      <c r="H531" s="37">
        <f t="shared" si="379"/>
        <v>925.51</v>
      </c>
      <c r="I531" s="37">
        <f t="shared" si="379"/>
        <v>0</v>
      </c>
      <c r="J531" s="37">
        <f t="shared" si="379"/>
        <v>0</v>
      </c>
      <c r="K531" s="37">
        <f t="shared" si="379"/>
        <v>0</v>
      </c>
      <c r="L531" s="39">
        <f t="shared" si="379"/>
        <v>0</v>
      </c>
    </row>
    <row r="532" spans="1:12" s="230" customFormat="1" ht="18" customHeight="1">
      <c r="A532" s="168" t="s">
        <v>13</v>
      </c>
      <c r="B532" s="77"/>
      <c r="C532" s="45"/>
      <c r="D532" s="66" t="s">
        <v>547</v>
      </c>
      <c r="E532" s="34">
        <f t="shared" si="375"/>
        <v>259050.17</v>
      </c>
      <c r="F532" s="34">
        <v>88570</v>
      </c>
      <c r="G532" s="34">
        <f>169554.56+0.1</f>
        <v>169554.66</v>
      </c>
      <c r="H532" s="34">
        <v>925.51</v>
      </c>
      <c r="I532" s="34">
        <v>0</v>
      </c>
      <c r="J532" s="220">
        <v>0</v>
      </c>
      <c r="K532" s="220">
        <v>0</v>
      </c>
      <c r="L532" s="221">
        <v>0</v>
      </c>
    </row>
    <row r="533" spans="1:12" ht="18" customHeight="1">
      <c r="A533" s="168"/>
      <c r="B533" s="87" t="s">
        <v>110</v>
      </c>
      <c r="C533" s="87"/>
      <c r="D533" s="58" t="s">
        <v>111</v>
      </c>
      <c r="E533" s="34">
        <f t="shared" si="375"/>
        <v>0</v>
      </c>
      <c r="F533" s="34"/>
      <c r="G533" s="34"/>
      <c r="H533" s="34"/>
      <c r="I533" s="34"/>
      <c r="J533" s="34"/>
      <c r="K533" s="35"/>
      <c r="L533" s="38"/>
    </row>
    <row r="534" spans="1:12" s="230" customFormat="1" ht="18" customHeight="1">
      <c r="A534" s="47" t="s">
        <v>729</v>
      </c>
      <c r="B534" s="247"/>
      <c r="C534" s="169"/>
      <c r="D534" s="67" t="s">
        <v>609</v>
      </c>
      <c r="E534" s="37">
        <f t="shared" si="375"/>
        <v>10</v>
      </c>
      <c r="F534" s="37">
        <f>F535</f>
        <v>5</v>
      </c>
      <c r="G534" s="37">
        <f aca="true" t="shared" si="380" ref="G534:L534">G535</f>
        <v>1</v>
      </c>
      <c r="H534" s="37">
        <f t="shared" si="380"/>
        <v>2</v>
      </c>
      <c r="I534" s="37">
        <f t="shared" si="380"/>
        <v>2</v>
      </c>
      <c r="J534" s="37">
        <f t="shared" si="380"/>
        <v>10.42</v>
      </c>
      <c r="K534" s="37">
        <f t="shared" si="380"/>
        <v>10.46</v>
      </c>
      <c r="L534" s="39">
        <f t="shared" si="380"/>
        <v>10.41</v>
      </c>
    </row>
    <row r="535" spans="1:12" s="230" customFormat="1" ht="15.75">
      <c r="A535" s="47"/>
      <c r="B535" s="171" t="s">
        <v>676</v>
      </c>
      <c r="C535" s="171"/>
      <c r="D535" s="67" t="s">
        <v>895</v>
      </c>
      <c r="E535" s="37">
        <f t="shared" si="375"/>
        <v>10</v>
      </c>
      <c r="F535" s="37">
        <f>SUM(F536:F540)</f>
        <v>5</v>
      </c>
      <c r="G535" s="37">
        <f aca="true" t="shared" si="381" ref="G535:L535">SUM(G536:G540)</f>
        <v>1</v>
      </c>
      <c r="H535" s="37">
        <f t="shared" si="381"/>
        <v>2</v>
      </c>
      <c r="I535" s="37">
        <f t="shared" si="381"/>
        <v>2</v>
      </c>
      <c r="J535" s="37">
        <f t="shared" si="381"/>
        <v>10.42</v>
      </c>
      <c r="K535" s="37">
        <f t="shared" si="381"/>
        <v>10.46</v>
      </c>
      <c r="L535" s="39">
        <f t="shared" si="381"/>
        <v>10.41</v>
      </c>
    </row>
    <row r="536" spans="1:12" s="230" customFormat="1" ht="20.25" customHeight="1">
      <c r="A536" s="47"/>
      <c r="B536" s="45" t="s">
        <v>612</v>
      </c>
      <c r="C536" s="43"/>
      <c r="D536" s="58" t="s">
        <v>374</v>
      </c>
      <c r="E536" s="34">
        <f t="shared" si="375"/>
        <v>10</v>
      </c>
      <c r="F536" s="34">
        <v>5</v>
      </c>
      <c r="G536" s="34">
        <v>1</v>
      </c>
      <c r="H536" s="34">
        <v>2</v>
      </c>
      <c r="I536" s="34">
        <v>2</v>
      </c>
      <c r="J536" s="220">
        <f>(E536*(4.2)/100+E536)</f>
        <v>10.42</v>
      </c>
      <c r="K536" s="220">
        <f>(E536*(4.6)/100+E536)</f>
        <v>10.46</v>
      </c>
      <c r="L536" s="221">
        <f>(E536*(4.1)/100+E536)</f>
        <v>10.41</v>
      </c>
    </row>
    <row r="537" spans="1:12" s="230" customFormat="1" ht="18" customHeight="1">
      <c r="A537" s="47"/>
      <c r="B537" s="45" t="s">
        <v>768</v>
      </c>
      <c r="C537" s="43"/>
      <c r="D537" s="58" t="s">
        <v>774</v>
      </c>
      <c r="E537" s="34">
        <f t="shared" si="375"/>
        <v>0</v>
      </c>
      <c r="F537" s="34"/>
      <c r="G537" s="34"/>
      <c r="H537" s="34"/>
      <c r="I537" s="34"/>
      <c r="J537" s="34"/>
      <c r="K537" s="245"/>
      <c r="L537" s="38"/>
    </row>
    <row r="538" spans="1:12" s="230" customFormat="1" ht="18" customHeight="1">
      <c r="A538" s="47"/>
      <c r="B538" s="45" t="s">
        <v>5</v>
      </c>
      <c r="C538" s="43"/>
      <c r="D538" s="58" t="s">
        <v>896</v>
      </c>
      <c r="E538" s="34">
        <f t="shared" si="375"/>
        <v>0</v>
      </c>
      <c r="F538" s="34"/>
      <c r="G538" s="34"/>
      <c r="H538" s="34"/>
      <c r="I538" s="34"/>
      <c r="J538" s="34"/>
      <c r="K538" s="245"/>
      <c r="L538" s="38"/>
    </row>
    <row r="539" spans="1:12" s="230" customFormat="1" ht="29.25" customHeight="1">
      <c r="A539" s="47"/>
      <c r="B539" s="87" t="s">
        <v>1133</v>
      </c>
      <c r="C539" s="87"/>
      <c r="D539" s="58" t="s">
        <v>375</v>
      </c>
      <c r="E539" s="34">
        <f t="shared" si="375"/>
        <v>0</v>
      </c>
      <c r="F539" s="34"/>
      <c r="G539" s="34"/>
      <c r="H539" s="34"/>
      <c r="I539" s="34"/>
      <c r="J539" s="34"/>
      <c r="K539" s="34"/>
      <c r="L539" s="38"/>
    </row>
    <row r="540" spans="1:12" s="230" customFormat="1" ht="15" customHeight="1">
      <c r="A540" s="47"/>
      <c r="B540" s="45" t="s">
        <v>29</v>
      </c>
      <c r="C540" s="45"/>
      <c r="D540" s="58" t="s">
        <v>471</v>
      </c>
      <c r="E540" s="34">
        <f t="shared" si="375"/>
        <v>0</v>
      </c>
      <c r="F540" s="34"/>
      <c r="G540" s="34"/>
      <c r="H540" s="34"/>
      <c r="I540" s="34"/>
      <c r="J540" s="34"/>
      <c r="K540" s="245"/>
      <c r="L540" s="38"/>
    </row>
    <row r="541" spans="1:12" ht="18" customHeight="1">
      <c r="A541" s="47" t="s">
        <v>188</v>
      </c>
      <c r="B541" s="153"/>
      <c r="C541" s="169"/>
      <c r="D541" s="67" t="s">
        <v>472</v>
      </c>
      <c r="E541" s="37">
        <f t="shared" si="375"/>
        <v>0</v>
      </c>
      <c r="F541" s="37">
        <f>F542+F546</f>
        <v>0</v>
      </c>
      <c r="G541" s="37">
        <f aca="true" t="shared" si="382" ref="G541:L541">G542+G546</f>
        <v>0</v>
      </c>
      <c r="H541" s="37">
        <f t="shared" si="382"/>
        <v>0</v>
      </c>
      <c r="I541" s="37">
        <f t="shared" si="382"/>
        <v>0</v>
      </c>
      <c r="J541" s="37">
        <f t="shared" si="382"/>
        <v>0</v>
      </c>
      <c r="K541" s="37">
        <f t="shared" si="382"/>
        <v>0</v>
      </c>
      <c r="L541" s="39">
        <f t="shared" si="382"/>
        <v>0</v>
      </c>
    </row>
    <row r="542" spans="1:12" ht="24.75" customHeight="1">
      <c r="A542" s="160" t="s">
        <v>465</v>
      </c>
      <c r="B542" s="161"/>
      <c r="C542" s="161"/>
      <c r="D542" s="58" t="s">
        <v>897</v>
      </c>
      <c r="E542" s="34">
        <f t="shared" si="375"/>
        <v>0</v>
      </c>
      <c r="F542" s="34">
        <f>F543+F544+F545</f>
        <v>0</v>
      </c>
      <c r="G542" s="34">
        <f aca="true" t="shared" si="383" ref="G542:L542">G543+G544+G545</f>
        <v>0</v>
      </c>
      <c r="H542" s="34">
        <f t="shared" si="383"/>
        <v>0</v>
      </c>
      <c r="I542" s="34">
        <f t="shared" si="383"/>
        <v>0</v>
      </c>
      <c r="J542" s="34">
        <f t="shared" si="383"/>
        <v>0</v>
      </c>
      <c r="K542" s="34">
        <f t="shared" si="383"/>
        <v>0</v>
      </c>
      <c r="L542" s="38">
        <f t="shared" si="383"/>
        <v>0</v>
      </c>
    </row>
    <row r="543" spans="1:12" ht="32.25" customHeight="1">
      <c r="A543" s="47"/>
      <c r="B543" s="87" t="s">
        <v>101</v>
      </c>
      <c r="C543" s="87"/>
      <c r="D543" s="58" t="s">
        <v>102</v>
      </c>
      <c r="E543" s="34">
        <f t="shared" si="375"/>
        <v>0</v>
      </c>
      <c r="F543" s="34"/>
      <c r="G543" s="34"/>
      <c r="H543" s="34"/>
      <c r="I543" s="34"/>
      <c r="J543" s="34"/>
      <c r="K543" s="34"/>
      <c r="L543" s="38"/>
    </row>
    <row r="544" spans="1:12" ht="15.75">
      <c r="A544" s="47"/>
      <c r="B544" s="87" t="s">
        <v>747</v>
      </c>
      <c r="C544" s="87"/>
      <c r="D544" s="58" t="s">
        <v>103</v>
      </c>
      <c r="E544" s="34">
        <f t="shared" si="375"/>
        <v>0</v>
      </c>
      <c r="F544" s="34"/>
      <c r="G544" s="34"/>
      <c r="H544" s="34"/>
      <c r="I544" s="34"/>
      <c r="J544" s="34"/>
      <c r="K544" s="34"/>
      <c r="L544" s="38"/>
    </row>
    <row r="545" spans="1:12" ht="18" customHeight="1">
      <c r="A545" s="47"/>
      <c r="B545" s="87" t="s">
        <v>496</v>
      </c>
      <c r="C545" s="87"/>
      <c r="D545" s="58" t="s">
        <v>4</v>
      </c>
      <c r="E545" s="34">
        <f t="shared" si="375"/>
        <v>0</v>
      </c>
      <c r="F545" s="34"/>
      <c r="G545" s="34"/>
      <c r="H545" s="34"/>
      <c r="I545" s="34"/>
      <c r="J545" s="34"/>
      <c r="K545" s="34"/>
      <c r="L545" s="38"/>
    </row>
    <row r="546" spans="1:12" ht="18" customHeight="1">
      <c r="A546" s="47" t="s">
        <v>1288</v>
      </c>
      <c r="B546" s="45"/>
      <c r="C546" s="43"/>
      <c r="D546" s="58">
        <v>41.02</v>
      </c>
      <c r="E546" s="34">
        <f t="shared" si="375"/>
        <v>0</v>
      </c>
      <c r="F546" s="34">
        <f>F547+F549</f>
        <v>0</v>
      </c>
      <c r="G546" s="34">
        <f aca="true" t="shared" si="384" ref="G546:L546">G547+G549</f>
        <v>0</v>
      </c>
      <c r="H546" s="34">
        <f t="shared" si="384"/>
        <v>0</v>
      </c>
      <c r="I546" s="34">
        <f t="shared" si="384"/>
        <v>0</v>
      </c>
      <c r="J546" s="34">
        <f t="shared" si="384"/>
        <v>0</v>
      </c>
      <c r="K546" s="34">
        <f t="shared" si="384"/>
        <v>0</v>
      </c>
      <c r="L546" s="38">
        <f t="shared" si="384"/>
        <v>0</v>
      </c>
    </row>
    <row r="547" spans="1:12" ht="51" customHeight="1">
      <c r="A547" s="47"/>
      <c r="B547" s="86" t="s">
        <v>159</v>
      </c>
      <c r="C547" s="86"/>
      <c r="D547" s="58" t="s">
        <v>122</v>
      </c>
      <c r="E547" s="34">
        <f t="shared" si="375"/>
        <v>0</v>
      </c>
      <c r="F547" s="34">
        <f>F548</f>
        <v>0</v>
      </c>
      <c r="G547" s="34">
        <f aca="true" t="shared" si="385" ref="G547:L547">G548</f>
        <v>0</v>
      </c>
      <c r="H547" s="34">
        <f t="shared" si="385"/>
        <v>0</v>
      </c>
      <c r="I547" s="34">
        <f t="shared" si="385"/>
        <v>0</v>
      </c>
      <c r="J547" s="34">
        <f t="shared" si="385"/>
        <v>0</v>
      </c>
      <c r="K547" s="34">
        <f t="shared" si="385"/>
        <v>0</v>
      </c>
      <c r="L547" s="38">
        <f t="shared" si="385"/>
        <v>0</v>
      </c>
    </row>
    <row r="548" spans="1:12" ht="48" customHeight="1">
      <c r="A548" s="47"/>
      <c r="B548" s="79"/>
      <c r="C548" s="174" t="s">
        <v>914</v>
      </c>
      <c r="D548" s="58" t="s">
        <v>915</v>
      </c>
      <c r="E548" s="34">
        <f t="shared" si="375"/>
        <v>0</v>
      </c>
      <c r="F548" s="34"/>
      <c r="G548" s="34"/>
      <c r="H548" s="34"/>
      <c r="I548" s="34"/>
      <c r="J548" s="34"/>
      <c r="K548" s="34"/>
      <c r="L548" s="38"/>
    </row>
    <row r="549" spans="1:12" ht="15.75">
      <c r="A549" s="47"/>
      <c r="B549" s="86" t="s">
        <v>1286</v>
      </c>
      <c r="C549" s="86"/>
      <c r="D549" s="58" t="s">
        <v>1287</v>
      </c>
      <c r="E549" s="34">
        <f t="shared" si="375"/>
        <v>0</v>
      </c>
      <c r="F549" s="34"/>
      <c r="G549" s="34"/>
      <c r="H549" s="34"/>
      <c r="I549" s="34"/>
      <c r="J549" s="34"/>
      <c r="K549" s="34"/>
      <c r="L549" s="38"/>
    </row>
    <row r="550" spans="1:12" ht="18" customHeight="1">
      <c r="A550" s="48" t="s">
        <v>18</v>
      </c>
      <c r="B550" s="45"/>
      <c r="C550" s="45"/>
      <c r="D550" s="67" t="s">
        <v>610</v>
      </c>
      <c r="E550" s="37">
        <f t="shared" si="375"/>
        <v>1144691.1300000001</v>
      </c>
      <c r="F550" s="37">
        <f>F551</f>
        <v>23418</v>
      </c>
      <c r="G550" s="37">
        <f aca="true" t="shared" si="386" ref="G550:L550">G551</f>
        <v>1099983.12</v>
      </c>
      <c r="H550" s="37">
        <f t="shared" si="386"/>
        <v>12314.869999999995</v>
      </c>
      <c r="I550" s="37">
        <f t="shared" si="386"/>
        <v>8975.139999999996</v>
      </c>
      <c r="J550" s="37">
        <f t="shared" si="386"/>
        <v>1184882.30146</v>
      </c>
      <c r="K550" s="37">
        <f t="shared" si="386"/>
        <v>1189430.79398</v>
      </c>
      <c r="L550" s="39">
        <f t="shared" si="386"/>
        <v>1183745.17833</v>
      </c>
    </row>
    <row r="551" spans="1:12" ht="15.75">
      <c r="A551" s="140" t="s">
        <v>539</v>
      </c>
      <c r="B551" s="141"/>
      <c r="C551" s="141"/>
      <c r="D551" s="67" t="s">
        <v>611</v>
      </c>
      <c r="E551" s="37">
        <f t="shared" si="375"/>
        <v>1144691.1300000001</v>
      </c>
      <c r="F551" s="37">
        <f>F552+F610</f>
        <v>23418</v>
      </c>
      <c r="G551" s="37">
        <f aca="true" t="shared" si="387" ref="G551:L551">G552+G610</f>
        <v>1099983.12</v>
      </c>
      <c r="H551" s="37">
        <f t="shared" si="387"/>
        <v>12314.869999999995</v>
      </c>
      <c r="I551" s="37">
        <f t="shared" si="387"/>
        <v>8975.139999999996</v>
      </c>
      <c r="J551" s="37">
        <f t="shared" si="387"/>
        <v>1184882.30146</v>
      </c>
      <c r="K551" s="37">
        <f t="shared" si="387"/>
        <v>1189430.79398</v>
      </c>
      <c r="L551" s="39">
        <f t="shared" si="387"/>
        <v>1183745.17833</v>
      </c>
    </row>
    <row r="552" spans="1:12" ht="72" customHeight="1">
      <c r="A552" s="142" t="s">
        <v>1488</v>
      </c>
      <c r="B552" s="143"/>
      <c r="C552" s="143"/>
      <c r="D552" s="67" t="s">
        <v>898</v>
      </c>
      <c r="E552" s="37">
        <f t="shared" si="375"/>
        <v>850804.56</v>
      </c>
      <c r="F552" s="37">
        <f>F553+F556+F557+F558+F559+F560+F561+F562+F566+F570+F571+F572+F573+F575+F576+F577+F578+F579+F580+F581+F582+F584+F585+F586+F587+F591+F595+F599+F603+F607</f>
        <v>23418</v>
      </c>
      <c r="G552" s="37">
        <f aca="true" t="shared" si="388" ref="G552:L552">G553+G556+G557+G558+G559+G560+G561+G562+G566+G570+G571+G572+G573+G575+G576+G577+G578+G579+G580+G581+G582+G584+G585+G586+G587+G591+G595+G599+G603+G607</f>
        <v>806489.55</v>
      </c>
      <c r="H552" s="37">
        <f t="shared" si="388"/>
        <v>11921.869999999995</v>
      </c>
      <c r="I552" s="37">
        <f t="shared" si="388"/>
        <v>8975.139999999996</v>
      </c>
      <c r="J552" s="37">
        <f t="shared" si="388"/>
        <v>886538.35152</v>
      </c>
      <c r="K552" s="37">
        <f t="shared" si="388"/>
        <v>889941.56976</v>
      </c>
      <c r="L552" s="39">
        <f t="shared" si="388"/>
        <v>885687.54696</v>
      </c>
    </row>
    <row r="553" spans="1:12" ht="23.25" customHeight="1">
      <c r="A553" s="48"/>
      <c r="B553" s="87" t="s">
        <v>1462</v>
      </c>
      <c r="C553" s="87"/>
      <c r="D553" s="58" t="s">
        <v>184</v>
      </c>
      <c r="E553" s="34">
        <f t="shared" si="375"/>
        <v>0</v>
      </c>
      <c r="F553" s="34">
        <f>SUM(F554:F555)</f>
        <v>0</v>
      </c>
      <c r="G553" s="34">
        <f aca="true" t="shared" si="389" ref="G553:L553">SUM(G554:G555)</f>
        <v>0</v>
      </c>
      <c r="H553" s="34">
        <f t="shared" si="389"/>
        <v>0</v>
      </c>
      <c r="I553" s="34">
        <f t="shared" si="389"/>
        <v>0</v>
      </c>
      <c r="J553" s="34">
        <f t="shared" si="389"/>
        <v>0</v>
      </c>
      <c r="K553" s="34">
        <f t="shared" si="389"/>
        <v>0</v>
      </c>
      <c r="L553" s="38">
        <f t="shared" si="389"/>
        <v>0</v>
      </c>
    </row>
    <row r="554" spans="1:12" ht="15.75">
      <c r="A554" s="48"/>
      <c r="B554" s="78"/>
      <c r="C554" s="53" t="s">
        <v>1304</v>
      </c>
      <c r="D554" s="58" t="s">
        <v>1305</v>
      </c>
      <c r="E554" s="34">
        <f t="shared" si="375"/>
        <v>0</v>
      </c>
      <c r="F554" s="34"/>
      <c r="G554" s="34"/>
      <c r="H554" s="34"/>
      <c r="I554" s="34"/>
      <c r="J554" s="34"/>
      <c r="K554" s="35"/>
      <c r="L554" s="248"/>
    </row>
    <row r="555" spans="1:12" ht="31.5">
      <c r="A555" s="48"/>
      <c r="B555" s="78"/>
      <c r="C555" s="53" t="s">
        <v>1306</v>
      </c>
      <c r="D555" s="58" t="s">
        <v>1307</v>
      </c>
      <c r="E555" s="34">
        <f t="shared" si="375"/>
        <v>0</v>
      </c>
      <c r="F555" s="34"/>
      <c r="G555" s="34"/>
      <c r="H555" s="34"/>
      <c r="I555" s="34"/>
      <c r="J555" s="34"/>
      <c r="K555" s="35"/>
      <c r="L555" s="249"/>
    </row>
    <row r="556" spans="1:12" ht="18" customHeight="1">
      <c r="A556" s="48"/>
      <c r="B556" s="45" t="s">
        <v>769</v>
      </c>
      <c r="C556" s="43"/>
      <c r="D556" s="58" t="s">
        <v>185</v>
      </c>
      <c r="E556" s="34">
        <f t="shared" si="375"/>
        <v>0</v>
      </c>
      <c r="F556" s="34"/>
      <c r="G556" s="34"/>
      <c r="H556" s="34"/>
      <c r="I556" s="34"/>
      <c r="J556" s="34"/>
      <c r="K556" s="35"/>
      <c r="L556" s="38"/>
    </row>
    <row r="557" spans="1:12" ht="15.75">
      <c r="A557" s="48"/>
      <c r="B557" s="87" t="s">
        <v>773</v>
      </c>
      <c r="C557" s="87"/>
      <c r="D557" s="58" t="s">
        <v>532</v>
      </c>
      <c r="E557" s="34">
        <f t="shared" si="375"/>
        <v>0</v>
      </c>
      <c r="F557" s="34"/>
      <c r="G557" s="34"/>
      <c r="H557" s="34"/>
      <c r="I557" s="34"/>
      <c r="J557" s="34"/>
      <c r="K557" s="35"/>
      <c r="L557" s="38"/>
    </row>
    <row r="558" spans="1:12" ht="18" customHeight="1">
      <c r="A558" s="48"/>
      <c r="B558" s="87" t="s">
        <v>19</v>
      </c>
      <c r="C558" s="87"/>
      <c r="D558" s="58" t="s">
        <v>20</v>
      </c>
      <c r="E558" s="34">
        <f t="shared" si="375"/>
        <v>0</v>
      </c>
      <c r="F558" s="34">
        <v>0</v>
      </c>
      <c r="G558" s="34">
        <v>0</v>
      </c>
      <c r="H558" s="34">
        <v>0</v>
      </c>
      <c r="I558" s="34">
        <v>0</v>
      </c>
      <c r="J558" s="220">
        <f>(E558*(4.7)/100+E558)</f>
        <v>0</v>
      </c>
      <c r="K558" s="220">
        <f>(E558*(4.5)/100+E558)</f>
        <v>0</v>
      </c>
      <c r="L558" s="221">
        <f>(E558*(4)/100+E558)</f>
        <v>0</v>
      </c>
    </row>
    <row r="559" spans="1:12" ht="15.75">
      <c r="A559" s="48"/>
      <c r="B559" s="87" t="s">
        <v>741</v>
      </c>
      <c r="C559" s="87"/>
      <c r="D559" s="58" t="s">
        <v>742</v>
      </c>
      <c r="E559" s="34">
        <f t="shared" si="375"/>
        <v>0</v>
      </c>
      <c r="F559" s="34"/>
      <c r="G559" s="34"/>
      <c r="H559" s="34"/>
      <c r="I559" s="34"/>
      <c r="J559" s="34"/>
      <c r="K559" s="35"/>
      <c r="L559" s="38"/>
    </row>
    <row r="560" spans="1:12" ht="15.75">
      <c r="A560" s="48"/>
      <c r="B560" s="87" t="s">
        <v>1289</v>
      </c>
      <c r="C560" s="87"/>
      <c r="D560" s="58" t="s">
        <v>1290</v>
      </c>
      <c r="E560" s="34">
        <f t="shared" si="375"/>
        <v>0</v>
      </c>
      <c r="F560" s="34"/>
      <c r="G560" s="34"/>
      <c r="H560" s="34"/>
      <c r="I560" s="34"/>
      <c r="J560" s="34"/>
      <c r="K560" s="35"/>
      <c r="L560" s="38"/>
    </row>
    <row r="561" spans="1:12" ht="18" customHeight="1">
      <c r="A561" s="48"/>
      <c r="B561" s="87" t="s">
        <v>414</v>
      </c>
      <c r="C561" s="87"/>
      <c r="D561" s="58" t="s">
        <v>689</v>
      </c>
      <c r="E561" s="34">
        <f t="shared" si="375"/>
        <v>0</v>
      </c>
      <c r="F561" s="34"/>
      <c r="G561" s="34"/>
      <c r="H561" s="34"/>
      <c r="I561" s="34"/>
      <c r="J561" s="34"/>
      <c r="K561" s="34"/>
      <c r="L561" s="38"/>
    </row>
    <row r="562" spans="1:12" ht="33.75" customHeight="1">
      <c r="A562" s="48"/>
      <c r="B562" s="87" t="s">
        <v>272</v>
      </c>
      <c r="C562" s="87"/>
      <c r="D562" s="58" t="s">
        <v>387</v>
      </c>
      <c r="E562" s="34">
        <f t="shared" si="375"/>
        <v>0</v>
      </c>
      <c r="F562" s="34">
        <f>SUM(F563:F565)</f>
        <v>0</v>
      </c>
      <c r="G562" s="34">
        <f aca="true" t="shared" si="390" ref="G562:L562">SUM(G563:G565)</f>
        <v>0</v>
      </c>
      <c r="H562" s="34">
        <f t="shared" si="390"/>
        <v>0</v>
      </c>
      <c r="I562" s="34">
        <f t="shared" si="390"/>
        <v>0</v>
      </c>
      <c r="J562" s="34">
        <f t="shared" si="390"/>
        <v>0</v>
      </c>
      <c r="K562" s="34">
        <f t="shared" si="390"/>
        <v>0</v>
      </c>
      <c r="L562" s="38">
        <f t="shared" si="390"/>
        <v>0</v>
      </c>
    </row>
    <row r="563" spans="1:12" ht="42" customHeight="1">
      <c r="A563" s="145"/>
      <c r="B563" s="77"/>
      <c r="C563" s="78" t="s">
        <v>239</v>
      </c>
      <c r="D563" s="58" t="s">
        <v>300</v>
      </c>
      <c r="E563" s="34">
        <f t="shared" si="375"/>
        <v>0</v>
      </c>
      <c r="F563" s="34"/>
      <c r="G563" s="34"/>
      <c r="H563" s="34"/>
      <c r="I563" s="34"/>
      <c r="J563" s="34"/>
      <c r="K563" s="35"/>
      <c r="L563" s="38"/>
    </row>
    <row r="564" spans="1:12" ht="24" customHeight="1">
      <c r="A564" s="145"/>
      <c r="B564" s="77"/>
      <c r="C564" s="78" t="s">
        <v>562</v>
      </c>
      <c r="D564" s="58" t="s">
        <v>563</v>
      </c>
      <c r="E564" s="34">
        <f t="shared" si="375"/>
        <v>0</v>
      </c>
      <c r="F564" s="34"/>
      <c r="G564" s="34"/>
      <c r="H564" s="34"/>
      <c r="I564" s="34"/>
      <c r="J564" s="34"/>
      <c r="K564" s="35"/>
      <c r="L564" s="38"/>
    </row>
    <row r="565" spans="1:12" ht="15.75">
      <c r="A565" s="145"/>
      <c r="B565" s="77"/>
      <c r="C565" s="78" t="s">
        <v>564</v>
      </c>
      <c r="D565" s="58" t="s">
        <v>565</v>
      </c>
      <c r="E565" s="34">
        <f t="shared" si="375"/>
        <v>0</v>
      </c>
      <c r="F565" s="34"/>
      <c r="G565" s="34"/>
      <c r="H565" s="34"/>
      <c r="I565" s="34"/>
      <c r="J565" s="34"/>
      <c r="K565" s="35"/>
      <c r="L565" s="38"/>
    </row>
    <row r="566" spans="1:12" ht="36.75" customHeight="1">
      <c r="A566" s="48"/>
      <c r="B566" s="87" t="s">
        <v>657</v>
      </c>
      <c r="C566" s="87"/>
      <c r="D566" s="58" t="s">
        <v>658</v>
      </c>
      <c r="E566" s="34">
        <f t="shared" si="375"/>
        <v>0</v>
      </c>
      <c r="F566" s="34">
        <f>SUM(F567:F569)</f>
        <v>0</v>
      </c>
      <c r="G566" s="34">
        <f aca="true" t="shared" si="391" ref="G566:L566">SUM(G567:G569)</f>
        <v>0</v>
      </c>
      <c r="H566" s="34">
        <f t="shared" si="391"/>
        <v>0</v>
      </c>
      <c r="I566" s="34">
        <f t="shared" si="391"/>
        <v>0</v>
      </c>
      <c r="J566" s="34">
        <f t="shared" si="391"/>
        <v>0</v>
      </c>
      <c r="K566" s="34">
        <f t="shared" si="391"/>
        <v>0</v>
      </c>
      <c r="L566" s="38">
        <f t="shared" si="391"/>
        <v>0</v>
      </c>
    </row>
    <row r="567" spans="1:12" ht="37.5" customHeight="1">
      <c r="A567" s="48"/>
      <c r="B567" s="77"/>
      <c r="C567" s="78" t="s">
        <v>485</v>
      </c>
      <c r="D567" s="58" t="s">
        <v>486</v>
      </c>
      <c r="E567" s="34">
        <f t="shared" si="375"/>
        <v>0</v>
      </c>
      <c r="F567" s="34"/>
      <c r="G567" s="34"/>
      <c r="H567" s="34"/>
      <c r="I567" s="34"/>
      <c r="J567" s="34"/>
      <c r="K567" s="35"/>
      <c r="L567" s="38"/>
    </row>
    <row r="568" spans="1:12" ht="36" customHeight="1">
      <c r="A568" s="48"/>
      <c r="B568" s="77"/>
      <c r="C568" s="78" t="s">
        <v>663</v>
      </c>
      <c r="D568" s="58" t="s">
        <v>664</v>
      </c>
      <c r="E568" s="34">
        <f t="shared" si="375"/>
        <v>0</v>
      </c>
      <c r="F568" s="34"/>
      <c r="G568" s="34"/>
      <c r="H568" s="34"/>
      <c r="I568" s="34"/>
      <c r="J568" s="34"/>
      <c r="K568" s="35"/>
      <c r="L568" s="38"/>
    </row>
    <row r="569" spans="1:12" ht="31.5" customHeight="1">
      <c r="A569" s="48"/>
      <c r="B569" s="77"/>
      <c r="C569" s="78" t="s">
        <v>595</v>
      </c>
      <c r="D569" s="58" t="s">
        <v>596</v>
      </c>
      <c r="E569" s="34">
        <f t="shared" si="375"/>
        <v>0</v>
      </c>
      <c r="F569" s="34"/>
      <c r="G569" s="34"/>
      <c r="H569" s="34"/>
      <c r="I569" s="34"/>
      <c r="J569" s="34"/>
      <c r="K569" s="35"/>
      <c r="L569" s="38"/>
    </row>
    <row r="570" spans="1:12" ht="40.5" customHeight="1">
      <c r="A570" s="48"/>
      <c r="B570" s="87" t="s">
        <v>1134</v>
      </c>
      <c r="C570" s="87"/>
      <c r="D570" s="58" t="s">
        <v>417</v>
      </c>
      <c r="E570" s="34">
        <f t="shared" si="375"/>
        <v>0</v>
      </c>
      <c r="F570" s="34"/>
      <c r="G570" s="34"/>
      <c r="H570" s="34"/>
      <c r="I570" s="34"/>
      <c r="J570" s="34"/>
      <c r="K570" s="35"/>
      <c r="L570" s="38"/>
    </row>
    <row r="571" spans="1:12" ht="18" customHeight="1">
      <c r="A571" s="48"/>
      <c r="B571" s="45" t="s">
        <v>845</v>
      </c>
      <c r="C571" s="43"/>
      <c r="D571" s="58" t="s">
        <v>255</v>
      </c>
      <c r="E571" s="34">
        <f t="shared" si="375"/>
        <v>0</v>
      </c>
      <c r="F571" s="34"/>
      <c r="G571" s="34"/>
      <c r="H571" s="34"/>
      <c r="I571" s="34"/>
      <c r="J571" s="34"/>
      <c r="K571" s="35"/>
      <c r="L571" s="38"/>
    </row>
    <row r="572" spans="1:12" ht="15.75">
      <c r="A572" s="48"/>
      <c r="B572" s="87" t="s">
        <v>852</v>
      </c>
      <c r="C572" s="87"/>
      <c r="D572" s="58" t="s">
        <v>853</v>
      </c>
      <c r="E572" s="34">
        <f t="shared" si="375"/>
        <v>0</v>
      </c>
      <c r="F572" s="34"/>
      <c r="G572" s="34"/>
      <c r="H572" s="34"/>
      <c r="I572" s="34"/>
      <c r="J572" s="34"/>
      <c r="K572" s="35"/>
      <c r="L572" s="38"/>
    </row>
    <row r="573" spans="1:12" ht="15.75">
      <c r="A573" s="48"/>
      <c r="B573" s="87" t="s">
        <v>553</v>
      </c>
      <c r="C573" s="87"/>
      <c r="D573" s="58" t="s">
        <v>542</v>
      </c>
      <c r="E573" s="34">
        <f t="shared" si="375"/>
        <v>0</v>
      </c>
      <c r="F573" s="34">
        <f>F574</f>
        <v>0</v>
      </c>
      <c r="G573" s="34">
        <f aca="true" t="shared" si="392" ref="G573:L573">G574</f>
        <v>0</v>
      </c>
      <c r="H573" s="34">
        <f t="shared" si="392"/>
        <v>0</v>
      </c>
      <c r="I573" s="34">
        <f t="shared" si="392"/>
        <v>0</v>
      </c>
      <c r="J573" s="34">
        <f t="shared" si="392"/>
        <v>0</v>
      </c>
      <c r="K573" s="34">
        <f t="shared" si="392"/>
        <v>0</v>
      </c>
      <c r="L573" s="38">
        <f t="shared" si="392"/>
        <v>0</v>
      </c>
    </row>
    <row r="574" spans="1:12" ht="32.25" customHeight="1">
      <c r="A574" s="48"/>
      <c r="B574" s="78"/>
      <c r="C574" s="78" t="s">
        <v>688</v>
      </c>
      <c r="D574" s="58" t="s">
        <v>545</v>
      </c>
      <c r="E574" s="34">
        <f t="shared" si="375"/>
        <v>0</v>
      </c>
      <c r="F574" s="34"/>
      <c r="G574" s="34"/>
      <c r="H574" s="34"/>
      <c r="I574" s="34"/>
      <c r="J574" s="34"/>
      <c r="K574" s="35"/>
      <c r="L574" s="38"/>
    </row>
    <row r="575" spans="1:12" ht="34.5" customHeight="1">
      <c r="A575" s="48"/>
      <c r="B575" s="87" t="s">
        <v>378</v>
      </c>
      <c r="C575" s="87"/>
      <c r="D575" s="58" t="s">
        <v>543</v>
      </c>
      <c r="E575" s="34">
        <f t="shared" si="375"/>
        <v>0</v>
      </c>
      <c r="F575" s="34"/>
      <c r="G575" s="34"/>
      <c r="H575" s="34"/>
      <c r="I575" s="34"/>
      <c r="J575" s="34"/>
      <c r="K575" s="35"/>
      <c r="L575" s="38"/>
    </row>
    <row r="576" spans="1:12" ht="15.75">
      <c r="A576" s="48"/>
      <c r="B576" s="222" t="s">
        <v>997</v>
      </c>
      <c r="C576" s="77"/>
      <c r="D576" s="58" t="s">
        <v>998</v>
      </c>
      <c r="E576" s="34">
        <f t="shared" si="375"/>
        <v>0</v>
      </c>
      <c r="F576" s="34"/>
      <c r="G576" s="34"/>
      <c r="H576" s="34"/>
      <c r="I576" s="34"/>
      <c r="J576" s="34"/>
      <c r="K576" s="35"/>
      <c r="L576" s="38"/>
    </row>
    <row r="577" spans="1:12" ht="20.25" customHeight="1">
      <c r="A577" s="48"/>
      <c r="B577" s="223" t="s">
        <v>526</v>
      </c>
      <c r="C577" s="223"/>
      <c r="D577" s="58" t="s">
        <v>685</v>
      </c>
      <c r="E577" s="34">
        <f t="shared" si="375"/>
        <v>0</v>
      </c>
      <c r="F577" s="34"/>
      <c r="G577" s="34"/>
      <c r="H577" s="34"/>
      <c r="I577" s="34"/>
      <c r="J577" s="34"/>
      <c r="K577" s="35"/>
      <c r="L577" s="38"/>
    </row>
    <row r="578" spans="1:12" ht="15.75">
      <c r="A578" s="48"/>
      <c r="B578" s="223" t="s">
        <v>259</v>
      </c>
      <c r="C578" s="223"/>
      <c r="D578" s="58" t="s">
        <v>260</v>
      </c>
      <c r="E578" s="34">
        <f t="shared" si="375"/>
        <v>0</v>
      </c>
      <c r="F578" s="34"/>
      <c r="G578" s="34"/>
      <c r="H578" s="34"/>
      <c r="I578" s="34"/>
      <c r="J578" s="34"/>
      <c r="K578" s="35"/>
      <c r="L578" s="38"/>
    </row>
    <row r="579" spans="1:12" ht="32.25" customHeight="1">
      <c r="A579" s="48"/>
      <c r="B579" s="86" t="s">
        <v>916</v>
      </c>
      <c r="C579" s="86"/>
      <c r="D579" s="58" t="s">
        <v>917</v>
      </c>
      <c r="E579" s="34">
        <f t="shared" si="375"/>
        <v>0</v>
      </c>
      <c r="F579" s="34"/>
      <c r="G579" s="34"/>
      <c r="H579" s="34"/>
      <c r="I579" s="34"/>
      <c r="J579" s="34"/>
      <c r="K579" s="35"/>
      <c r="L579" s="38"/>
    </row>
    <row r="580" spans="1:12" ht="39.75" customHeight="1">
      <c r="A580" s="48"/>
      <c r="B580" s="85" t="s">
        <v>1136</v>
      </c>
      <c r="C580" s="85"/>
      <c r="D580" s="58" t="s">
        <v>1122</v>
      </c>
      <c r="E580" s="34">
        <f t="shared" si="375"/>
        <v>1500</v>
      </c>
      <c r="F580" s="34">
        <v>73</v>
      </c>
      <c r="G580" s="34">
        <v>1010</v>
      </c>
      <c r="H580" s="34">
        <v>208.5</v>
      </c>
      <c r="I580" s="34">
        <v>208.5</v>
      </c>
      <c r="J580" s="220">
        <f>(E580*(4.2)/100+E580)</f>
        <v>1563</v>
      </c>
      <c r="K580" s="220">
        <f>(E580*(4.6)/100+E580)</f>
        <v>1569</v>
      </c>
      <c r="L580" s="221">
        <f>(E580*(4.1)/100+E580)</f>
        <v>1561.5</v>
      </c>
    </row>
    <row r="581" spans="1:14" ht="15.75">
      <c r="A581" s="48"/>
      <c r="B581" s="85" t="s">
        <v>1285</v>
      </c>
      <c r="C581" s="85"/>
      <c r="D581" s="58" t="s">
        <v>1284</v>
      </c>
      <c r="E581" s="34">
        <f t="shared" si="375"/>
        <v>0</v>
      </c>
      <c r="F581" s="34"/>
      <c r="G581" s="34"/>
      <c r="H581" s="34"/>
      <c r="I581" s="34"/>
      <c r="J581" s="34"/>
      <c r="K581" s="35"/>
      <c r="L581" s="38"/>
      <c r="M581" s="4"/>
      <c r="N581" s="5"/>
    </row>
    <row r="582" spans="1:14" ht="15.75">
      <c r="A582" s="48"/>
      <c r="B582" s="85" t="s">
        <v>1315</v>
      </c>
      <c r="C582" s="85"/>
      <c r="D582" s="58" t="s">
        <v>1308</v>
      </c>
      <c r="E582" s="34">
        <f t="shared" si="375"/>
        <v>0</v>
      </c>
      <c r="F582" s="34">
        <f>F583</f>
        <v>0</v>
      </c>
      <c r="G582" s="34">
        <f aca="true" t="shared" si="393" ref="G582:L582">G583</f>
        <v>0</v>
      </c>
      <c r="H582" s="34">
        <f t="shared" si="393"/>
        <v>0</v>
      </c>
      <c r="I582" s="34">
        <f t="shared" si="393"/>
        <v>0</v>
      </c>
      <c r="J582" s="34">
        <f t="shared" si="393"/>
        <v>0</v>
      </c>
      <c r="K582" s="34">
        <f t="shared" si="393"/>
        <v>0</v>
      </c>
      <c r="L582" s="38">
        <f t="shared" si="393"/>
        <v>0</v>
      </c>
      <c r="M582" s="4"/>
      <c r="N582" s="5"/>
    </row>
    <row r="583" spans="1:14" ht="33.75" customHeight="1">
      <c r="A583" s="48"/>
      <c r="B583" s="78"/>
      <c r="C583" s="78" t="s">
        <v>1311</v>
      </c>
      <c r="D583" s="58" t="s">
        <v>1312</v>
      </c>
      <c r="E583" s="34">
        <f t="shared" si="375"/>
        <v>0</v>
      </c>
      <c r="F583" s="34"/>
      <c r="G583" s="34"/>
      <c r="H583" s="34"/>
      <c r="I583" s="34"/>
      <c r="J583" s="34"/>
      <c r="K583" s="35"/>
      <c r="L583" s="38"/>
      <c r="M583" s="4"/>
      <c r="N583" s="5"/>
    </row>
    <row r="584" spans="1:14" ht="15.75">
      <c r="A584" s="48"/>
      <c r="B584" s="85" t="s">
        <v>1334</v>
      </c>
      <c r="C584" s="85"/>
      <c r="D584" s="58" t="s">
        <v>1335</v>
      </c>
      <c r="E584" s="34">
        <f t="shared" si="375"/>
        <v>0</v>
      </c>
      <c r="F584" s="34"/>
      <c r="G584" s="34"/>
      <c r="H584" s="34"/>
      <c r="I584" s="34"/>
      <c r="J584" s="34"/>
      <c r="K584" s="35"/>
      <c r="L584" s="38"/>
      <c r="M584" s="4"/>
      <c r="N584" s="5"/>
    </row>
    <row r="585" spans="1:12" ht="36.75" customHeight="1">
      <c r="A585" s="48"/>
      <c r="B585" s="85" t="s">
        <v>1340</v>
      </c>
      <c r="C585" s="85"/>
      <c r="D585" s="58" t="s">
        <v>1341</v>
      </c>
      <c r="E585" s="34">
        <f t="shared" si="375"/>
        <v>0</v>
      </c>
      <c r="F585" s="34"/>
      <c r="G585" s="34"/>
      <c r="H585" s="34"/>
      <c r="I585" s="34"/>
      <c r="J585" s="34"/>
      <c r="K585" s="34"/>
      <c r="L585" s="250"/>
    </row>
    <row r="586" spans="1:12" ht="15.75">
      <c r="A586" s="48"/>
      <c r="B586" s="85" t="s">
        <v>1350</v>
      </c>
      <c r="C586" s="85"/>
      <c r="D586" s="58" t="s">
        <v>1351</v>
      </c>
      <c r="E586" s="34">
        <f aca="true" t="shared" si="394" ref="E586:E649">F586+G586+H586+I586</f>
        <v>425261.43</v>
      </c>
      <c r="F586" s="34">
        <v>0</v>
      </c>
      <c r="G586" s="34">
        <f>139579.37+140000+140000-1631.95</f>
        <v>417947.42</v>
      </c>
      <c r="H586" s="34">
        <f>143681.37-140000</f>
        <v>3681.3699999999953</v>
      </c>
      <c r="I586" s="34">
        <f>143681.37-140000-48.73</f>
        <v>3632.6399999999953</v>
      </c>
      <c r="J586" s="220">
        <f>(E586*(4.2)/100+E586)</f>
        <v>443122.41006</v>
      </c>
      <c r="K586" s="220">
        <f>(E586*(4.6)/100+E586)</f>
        <v>444823.45577999996</v>
      </c>
      <c r="L586" s="221">
        <f>(E586*(4.1)/100+E586)</f>
        <v>442697.14863</v>
      </c>
    </row>
    <row r="587" spans="1:12" ht="15.75">
      <c r="A587" s="48"/>
      <c r="B587" s="87" t="s">
        <v>1376</v>
      </c>
      <c r="C587" s="87"/>
      <c r="D587" s="58" t="s">
        <v>1371</v>
      </c>
      <c r="E587" s="34">
        <f t="shared" si="394"/>
        <v>225225.13</v>
      </c>
      <c r="F587" s="34">
        <f>SUM(F588:F590)</f>
        <v>0</v>
      </c>
      <c r="G587" s="34">
        <f aca="true" t="shared" si="395" ref="G587:L587">SUM(G588:G590)</f>
        <v>216007.13</v>
      </c>
      <c r="H587" s="34">
        <f t="shared" si="395"/>
        <v>4609</v>
      </c>
      <c r="I587" s="34">
        <f t="shared" si="395"/>
        <v>4609</v>
      </c>
      <c r="J587" s="34">
        <f t="shared" si="395"/>
        <v>234684.58546</v>
      </c>
      <c r="K587" s="34">
        <f t="shared" si="395"/>
        <v>235585.48598</v>
      </c>
      <c r="L587" s="38">
        <f t="shared" si="395"/>
        <v>234459.36033</v>
      </c>
    </row>
    <row r="588" spans="1:12" ht="15.75">
      <c r="A588" s="48"/>
      <c r="B588" s="78"/>
      <c r="C588" s="78" t="s">
        <v>1354</v>
      </c>
      <c r="D588" s="58" t="s">
        <v>1368</v>
      </c>
      <c r="E588" s="34">
        <f t="shared" si="394"/>
        <v>225225.13</v>
      </c>
      <c r="F588" s="34">
        <v>0</v>
      </c>
      <c r="G588" s="34">
        <v>216007.13</v>
      </c>
      <c r="H588" s="34">
        <f>74609-70000</f>
        <v>4609</v>
      </c>
      <c r="I588" s="34">
        <f>74609-70000</f>
        <v>4609</v>
      </c>
      <c r="J588" s="220">
        <f>(E588*(4.2)/100+E588)</f>
        <v>234684.58546</v>
      </c>
      <c r="K588" s="220">
        <f>(E588*(4.6)/100+E588)</f>
        <v>235585.48598</v>
      </c>
      <c r="L588" s="221">
        <f>(E588*(4.1)/100+E588)</f>
        <v>234459.36033</v>
      </c>
    </row>
    <row r="589" spans="1:12" ht="15.75">
      <c r="A589" s="48"/>
      <c r="B589" s="78"/>
      <c r="C589" s="78" t="s">
        <v>1358</v>
      </c>
      <c r="D589" s="58" t="s">
        <v>1369</v>
      </c>
      <c r="E589" s="34">
        <f t="shared" si="394"/>
        <v>0</v>
      </c>
      <c r="F589" s="34"/>
      <c r="G589" s="34"/>
      <c r="H589" s="34"/>
      <c r="I589" s="34"/>
      <c r="J589" s="220">
        <f>(E589*(4.2)/100+E589)</f>
        <v>0</v>
      </c>
      <c r="K589" s="220">
        <f>(E589*(4.6)/100+E589)</f>
        <v>0</v>
      </c>
      <c r="L589" s="221">
        <f>(E589*(4.1)/100+E589)</f>
        <v>0</v>
      </c>
    </row>
    <row r="590" spans="1:12" ht="15.75">
      <c r="A590" s="48"/>
      <c r="B590" s="78"/>
      <c r="C590" s="78" t="s">
        <v>1355</v>
      </c>
      <c r="D590" s="58" t="s">
        <v>1370</v>
      </c>
      <c r="E590" s="34">
        <f t="shared" si="394"/>
        <v>0</v>
      </c>
      <c r="F590" s="34"/>
      <c r="G590" s="34"/>
      <c r="H590" s="34"/>
      <c r="I590" s="34"/>
      <c r="J590" s="220">
        <f>(E590*(4.2)/100+E590)</f>
        <v>0</v>
      </c>
      <c r="K590" s="220">
        <f>(E590*(4.6)/100+E590)</f>
        <v>0</v>
      </c>
      <c r="L590" s="221">
        <f>(E590*(4.1)/100+E590)</f>
        <v>0</v>
      </c>
    </row>
    <row r="591" spans="1:12" ht="15.75">
      <c r="A591" s="48"/>
      <c r="B591" s="87" t="s">
        <v>1377</v>
      </c>
      <c r="C591" s="87"/>
      <c r="D591" s="58" t="s">
        <v>1372</v>
      </c>
      <c r="E591" s="34">
        <f t="shared" si="394"/>
        <v>198818</v>
      </c>
      <c r="F591" s="34">
        <f>SUM(F592:F594)</f>
        <v>23345</v>
      </c>
      <c r="G591" s="34">
        <f aca="true" t="shared" si="396" ref="G591:L591">SUM(G592:G594)</f>
        <v>171525</v>
      </c>
      <c r="H591" s="34">
        <f t="shared" si="396"/>
        <v>3423</v>
      </c>
      <c r="I591" s="34">
        <f t="shared" si="396"/>
        <v>525</v>
      </c>
      <c r="J591" s="34">
        <f t="shared" si="396"/>
        <v>207168.356</v>
      </c>
      <c r="K591" s="34">
        <f t="shared" si="396"/>
        <v>207963.628</v>
      </c>
      <c r="L591" s="38">
        <f t="shared" si="396"/>
        <v>206969.538</v>
      </c>
    </row>
    <row r="592" spans="1:12" ht="15.75">
      <c r="A592" s="48"/>
      <c r="B592" s="78"/>
      <c r="C592" s="78" t="s">
        <v>1356</v>
      </c>
      <c r="D592" s="58" t="s">
        <v>1373</v>
      </c>
      <c r="E592" s="34">
        <f t="shared" si="394"/>
        <v>192818</v>
      </c>
      <c r="F592" s="34">
        <v>20447</v>
      </c>
      <c r="G592" s="34">
        <f>28423+70000+70000</f>
        <v>168423</v>
      </c>
      <c r="H592" s="34">
        <f>73423-70000</f>
        <v>3423</v>
      </c>
      <c r="I592" s="34">
        <f>70525-70000</f>
        <v>525</v>
      </c>
      <c r="J592" s="220">
        <f>(E592*(4.2)/100+E592)</f>
        <v>200916.356</v>
      </c>
      <c r="K592" s="220">
        <f>(E592*(4.6)/100+E592)</f>
        <v>201687.628</v>
      </c>
      <c r="L592" s="221">
        <f>(E592*(4.1)/100+E592)</f>
        <v>200723.538</v>
      </c>
    </row>
    <row r="593" spans="1:12" ht="15.75">
      <c r="A593" s="48"/>
      <c r="B593" s="78"/>
      <c r="C593" s="78" t="s">
        <v>1358</v>
      </c>
      <c r="D593" s="58" t="s">
        <v>1374</v>
      </c>
      <c r="E593" s="34">
        <f t="shared" si="394"/>
        <v>0</v>
      </c>
      <c r="F593" s="34"/>
      <c r="G593" s="34"/>
      <c r="H593" s="34"/>
      <c r="I593" s="34"/>
      <c r="J593" s="220">
        <f>(E593*(4.2)/100+E593)</f>
        <v>0</v>
      </c>
      <c r="K593" s="220">
        <f>(E593*(4.6)/100+E593)</f>
        <v>0</v>
      </c>
      <c r="L593" s="221">
        <f>(E593*(4.1)/100+E593)</f>
        <v>0</v>
      </c>
    </row>
    <row r="594" spans="1:12" ht="15.75">
      <c r="A594" s="48"/>
      <c r="B594" s="78"/>
      <c r="C594" s="78" t="s">
        <v>1355</v>
      </c>
      <c r="D594" s="58" t="s">
        <v>1375</v>
      </c>
      <c r="E594" s="34">
        <f t="shared" si="394"/>
        <v>6000</v>
      </c>
      <c r="F594" s="34">
        <v>2898</v>
      </c>
      <c r="G594" s="34">
        <v>3102</v>
      </c>
      <c r="H594" s="34">
        <v>0</v>
      </c>
      <c r="I594" s="34">
        <v>0</v>
      </c>
      <c r="J594" s="220">
        <f>(E594*(4.2)/100+E594)</f>
        <v>6252</v>
      </c>
      <c r="K594" s="220">
        <f>(E594*(4.6)/100+E594)</f>
        <v>6276</v>
      </c>
      <c r="L594" s="221">
        <f>(E594*(4.1)/100+E594)</f>
        <v>6246</v>
      </c>
    </row>
    <row r="595" spans="1:12" ht="38.25" customHeight="1">
      <c r="A595" s="48"/>
      <c r="B595" s="85" t="s">
        <v>1399</v>
      </c>
      <c r="C595" s="85"/>
      <c r="D595" s="58" t="s">
        <v>1390</v>
      </c>
      <c r="E595" s="34">
        <f t="shared" si="394"/>
        <v>0</v>
      </c>
      <c r="F595" s="34">
        <f>SUM(F596:F598)</f>
        <v>0</v>
      </c>
      <c r="G595" s="34">
        <f aca="true" t="shared" si="397" ref="G595:L595">SUM(G596:G598)</f>
        <v>0</v>
      </c>
      <c r="H595" s="34">
        <f t="shared" si="397"/>
        <v>0</v>
      </c>
      <c r="I595" s="34">
        <f t="shared" si="397"/>
        <v>0</v>
      </c>
      <c r="J595" s="34">
        <f t="shared" si="397"/>
        <v>0</v>
      </c>
      <c r="K595" s="34">
        <f t="shared" si="397"/>
        <v>0</v>
      </c>
      <c r="L595" s="38">
        <f t="shared" si="397"/>
        <v>0</v>
      </c>
    </row>
    <row r="596" spans="1:12" ht="15.75">
      <c r="A596" s="48"/>
      <c r="B596" s="78"/>
      <c r="C596" s="78" t="s">
        <v>1354</v>
      </c>
      <c r="D596" s="58" t="s">
        <v>1391</v>
      </c>
      <c r="E596" s="34">
        <f t="shared" si="394"/>
        <v>0</v>
      </c>
      <c r="F596" s="34"/>
      <c r="G596" s="34"/>
      <c r="H596" s="34"/>
      <c r="I596" s="34"/>
      <c r="J596" s="34"/>
      <c r="K596" s="34"/>
      <c r="L596" s="251"/>
    </row>
    <row r="597" spans="1:12" ht="15.75">
      <c r="A597" s="48"/>
      <c r="B597" s="78"/>
      <c r="C597" s="78" t="s">
        <v>1358</v>
      </c>
      <c r="D597" s="58" t="s">
        <v>1392</v>
      </c>
      <c r="E597" s="34">
        <f t="shared" si="394"/>
        <v>0</v>
      </c>
      <c r="F597" s="34"/>
      <c r="G597" s="34"/>
      <c r="H597" s="34"/>
      <c r="I597" s="34"/>
      <c r="J597" s="34"/>
      <c r="K597" s="34"/>
      <c r="L597" s="251"/>
    </row>
    <row r="598" spans="1:12" ht="15.75">
      <c r="A598" s="48"/>
      <c r="B598" s="78"/>
      <c r="C598" s="78" t="s">
        <v>1355</v>
      </c>
      <c r="D598" s="58" t="s">
        <v>1393</v>
      </c>
      <c r="E598" s="34">
        <f t="shared" si="394"/>
        <v>0</v>
      </c>
      <c r="F598" s="34"/>
      <c r="G598" s="34"/>
      <c r="H598" s="34"/>
      <c r="I598" s="34"/>
      <c r="J598" s="34"/>
      <c r="K598" s="34"/>
      <c r="L598" s="251"/>
    </row>
    <row r="599" spans="1:12" ht="39.75" customHeight="1">
      <c r="A599" s="48"/>
      <c r="B599" s="85" t="s">
        <v>1398</v>
      </c>
      <c r="C599" s="85"/>
      <c r="D599" s="58" t="s">
        <v>1394</v>
      </c>
      <c r="E599" s="34">
        <f t="shared" si="394"/>
        <v>0</v>
      </c>
      <c r="F599" s="34">
        <f>SUM(F600:F602)</f>
        <v>0</v>
      </c>
      <c r="G599" s="34">
        <f aca="true" t="shared" si="398" ref="G599:L599">SUM(G600:G602)</f>
        <v>0</v>
      </c>
      <c r="H599" s="34">
        <f t="shared" si="398"/>
        <v>0</v>
      </c>
      <c r="I599" s="34">
        <f t="shared" si="398"/>
        <v>0</v>
      </c>
      <c r="J599" s="34">
        <f t="shared" si="398"/>
        <v>0</v>
      </c>
      <c r="K599" s="34">
        <f t="shared" si="398"/>
        <v>0</v>
      </c>
      <c r="L599" s="38">
        <f t="shared" si="398"/>
        <v>0</v>
      </c>
    </row>
    <row r="600" spans="1:12" ht="15.75">
      <c r="A600" s="48"/>
      <c r="B600" s="78"/>
      <c r="C600" s="78" t="s">
        <v>1356</v>
      </c>
      <c r="D600" s="58" t="s">
        <v>1395</v>
      </c>
      <c r="E600" s="34">
        <f t="shared" si="394"/>
        <v>0</v>
      </c>
      <c r="F600" s="34"/>
      <c r="G600" s="34"/>
      <c r="H600" s="34"/>
      <c r="I600" s="34"/>
      <c r="J600" s="34"/>
      <c r="K600" s="34"/>
      <c r="L600" s="251"/>
    </row>
    <row r="601" spans="1:12" ht="15.75">
      <c r="A601" s="48"/>
      <c r="B601" s="78"/>
      <c r="C601" s="78" t="s">
        <v>1358</v>
      </c>
      <c r="D601" s="58" t="s">
        <v>1396</v>
      </c>
      <c r="E601" s="34">
        <f t="shared" si="394"/>
        <v>0</v>
      </c>
      <c r="F601" s="34"/>
      <c r="G601" s="34"/>
      <c r="H601" s="34"/>
      <c r="I601" s="34"/>
      <c r="J601" s="34"/>
      <c r="K601" s="34"/>
      <c r="L601" s="251"/>
    </row>
    <row r="602" spans="1:12" ht="15.75">
      <c r="A602" s="48"/>
      <c r="B602" s="78"/>
      <c r="C602" s="78" t="s">
        <v>1355</v>
      </c>
      <c r="D602" s="58" t="s">
        <v>1397</v>
      </c>
      <c r="E602" s="34">
        <f t="shared" si="394"/>
        <v>0</v>
      </c>
      <c r="F602" s="34"/>
      <c r="G602" s="34"/>
      <c r="H602" s="34"/>
      <c r="I602" s="34"/>
      <c r="J602" s="34"/>
      <c r="K602" s="34"/>
      <c r="L602" s="251"/>
    </row>
    <row r="603" spans="1:12" ht="32.25" customHeight="1">
      <c r="A603" s="48"/>
      <c r="B603" s="85" t="s">
        <v>1422</v>
      </c>
      <c r="C603" s="85"/>
      <c r="D603" s="58" t="s">
        <v>1416</v>
      </c>
      <c r="E603" s="34">
        <f t="shared" si="394"/>
        <v>0</v>
      </c>
      <c r="F603" s="34">
        <f>SUM(F604:F606)</f>
        <v>0</v>
      </c>
      <c r="G603" s="34">
        <f aca="true" t="shared" si="399" ref="G603:L603">SUM(G604:G606)</f>
        <v>0</v>
      </c>
      <c r="H603" s="34">
        <f t="shared" si="399"/>
        <v>0</v>
      </c>
      <c r="I603" s="34">
        <f t="shared" si="399"/>
        <v>0</v>
      </c>
      <c r="J603" s="34">
        <f t="shared" si="399"/>
        <v>0</v>
      </c>
      <c r="K603" s="34">
        <f t="shared" si="399"/>
        <v>0</v>
      </c>
      <c r="L603" s="38">
        <f t="shared" si="399"/>
        <v>0</v>
      </c>
    </row>
    <row r="604" spans="1:12" ht="15.75">
      <c r="A604" s="48"/>
      <c r="B604" s="78"/>
      <c r="C604" s="78" t="s">
        <v>1417</v>
      </c>
      <c r="D604" s="58" t="s">
        <v>1419</v>
      </c>
      <c r="E604" s="34">
        <f t="shared" si="394"/>
        <v>0</v>
      </c>
      <c r="F604" s="34"/>
      <c r="G604" s="34"/>
      <c r="H604" s="34"/>
      <c r="I604" s="34"/>
      <c r="J604" s="34"/>
      <c r="K604" s="34"/>
      <c r="L604" s="251"/>
    </row>
    <row r="605" spans="1:12" ht="15.75">
      <c r="A605" s="48"/>
      <c r="B605" s="78"/>
      <c r="C605" s="78" t="s">
        <v>1418</v>
      </c>
      <c r="D605" s="58" t="s">
        <v>1420</v>
      </c>
      <c r="E605" s="34">
        <f t="shared" si="394"/>
        <v>0</v>
      </c>
      <c r="F605" s="34"/>
      <c r="G605" s="34"/>
      <c r="H605" s="34"/>
      <c r="I605" s="34"/>
      <c r="J605" s="34"/>
      <c r="K605" s="34"/>
      <c r="L605" s="251"/>
    </row>
    <row r="606" spans="1:12" ht="15.75">
      <c r="A606" s="48"/>
      <c r="B606" s="78"/>
      <c r="C606" s="78" t="s">
        <v>922</v>
      </c>
      <c r="D606" s="58" t="s">
        <v>1421</v>
      </c>
      <c r="E606" s="34">
        <f t="shared" si="394"/>
        <v>0</v>
      </c>
      <c r="F606" s="34"/>
      <c r="G606" s="34"/>
      <c r="H606" s="34"/>
      <c r="I606" s="34"/>
      <c r="J606" s="34"/>
      <c r="K606" s="34"/>
      <c r="L606" s="251"/>
    </row>
    <row r="607" spans="1:12" ht="54.75" customHeight="1">
      <c r="A607" s="48"/>
      <c r="B607" s="85" t="s">
        <v>1448</v>
      </c>
      <c r="C607" s="85"/>
      <c r="D607" s="58" t="s">
        <v>1443</v>
      </c>
      <c r="E607" s="34">
        <f t="shared" si="394"/>
        <v>0</v>
      </c>
      <c r="F607" s="34">
        <f>F608+F609</f>
        <v>0</v>
      </c>
      <c r="G607" s="34">
        <f aca="true" t="shared" si="400" ref="G607:L607">G608+G609</f>
        <v>0</v>
      </c>
      <c r="H607" s="34">
        <f t="shared" si="400"/>
        <v>0</v>
      </c>
      <c r="I607" s="34">
        <f t="shared" si="400"/>
        <v>0</v>
      </c>
      <c r="J607" s="34">
        <f t="shared" si="400"/>
        <v>0</v>
      </c>
      <c r="K607" s="34">
        <f t="shared" si="400"/>
        <v>0</v>
      </c>
      <c r="L607" s="38">
        <f t="shared" si="400"/>
        <v>0</v>
      </c>
    </row>
    <row r="608" spans="1:12" ht="39.75" customHeight="1">
      <c r="A608" s="48"/>
      <c r="B608" s="78"/>
      <c r="C608" s="78" t="s">
        <v>1445</v>
      </c>
      <c r="D608" s="58" t="s">
        <v>1444</v>
      </c>
      <c r="E608" s="34">
        <f t="shared" si="394"/>
        <v>0</v>
      </c>
      <c r="F608" s="34"/>
      <c r="G608" s="34"/>
      <c r="H608" s="34"/>
      <c r="I608" s="34"/>
      <c r="J608" s="34"/>
      <c r="K608" s="34"/>
      <c r="L608" s="251"/>
    </row>
    <row r="609" spans="1:12" ht="33.75" customHeight="1">
      <c r="A609" s="48"/>
      <c r="B609" s="78"/>
      <c r="C609" s="78" t="s">
        <v>1446</v>
      </c>
      <c r="D609" s="58" t="s">
        <v>1447</v>
      </c>
      <c r="E609" s="34">
        <f t="shared" si="394"/>
        <v>0</v>
      </c>
      <c r="F609" s="34"/>
      <c r="G609" s="34"/>
      <c r="H609" s="34"/>
      <c r="I609" s="34"/>
      <c r="J609" s="34"/>
      <c r="K609" s="34"/>
      <c r="L609" s="251"/>
    </row>
    <row r="610" spans="1:12" ht="15.75">
      <c r="A610" s="140" t="s">
        <v>1463</v>
      </c>
      <c r="B610" s="141"/>
      <c r="C610" s="141"/>
      <c r="D610" s="67" t="s">
        <v>533</v>
      </c>
      <c r="E610" s="37">
        <f t="shared" si="394"/>
        <v>293886.57</v>
      </c>
      <c r="F610" s="37">
        <f>F611+F612+F614+F615</f>
        <v>0</v>
      </c>
      <c r="G610" s="37">
        <f aca="true" t="shared" si="401" ref="G610:L610">G611+G612+G614+G615</f>
        <v>293493.57</v>
      </c>
      <c r="H610" s="37">
        <f t="shared" si="401"/>
        <v>393</v>
      </c>
      <c r="I610" s="37">
        <f t="shared" si="401"/>
        <v>0</v>
      </c>
      <c r="J610" s="37">
        <f t="shared" si="401"/>
        <v>298343.94994</v>
      </c>
      <c r="K610" s="37">
        <f t="shared" si="401"/>
        <v>299489.22422000003</v>
      </c>
      <c r="L610" s="39">
        <f t="shared" si="401"/>
        <v>298057.63137</v>
      </c>
    </row>
    <row r="611" spans="1:12" ht="15.75">
      <c r="A611" s="48"/>
      <c r="B611" s="87" t="s">
        <v>1138</v>
      </c>
      <c r="C611" s="87"/>
      <c r="D611" s="58" t="s">
        <v>1126</v>
      </c>
      <c r="E611" s="34">
        <f t="shared" si="394"/>
        <v>0</v>
      </c>
      <c r="F611" s="34"/>
      <c r="G611" s="34"/>
      <c r="H611" s="34"/>
      <c r="I611" s="34"/>
      <c r="J611" s="220">
        <f>(E611*(4.2)/100+E611)</f>
        <v>0</v>
      </c>
      <c r="K611" s="220">
        <f>(E611*(4.6)/100+E611)</f>
        <v>0</v>
      </c>
      <c r="L611" s="221">
        <f>(E611*(4.1)/100+E611)</f>
        <v>0</v>
      </c>
    </row>
    <row r="612" spans="1:12" ht="15.75">
      <c r="A612" s="48"/>
      <c r="B612" s="87" t="s">
        <v>1303</v>
      </c>
      <c r="C612" s="87"/>
      <c r="D612" s="58" t="s">
        <v>1296</v>
      </c>
      <c r="E612" s="34">
        <f t="shared" si="394"/>
        <v>286318.57</v>
      </c>
      <c r="F612" s="34">
        <f>F613</f>
        <v>0</v>
      </c>
      <c r="G612" s="34">
        <f aca="true" t="shared" si="402" ref="G612:L612">G613</f>
        <v>286318.57</v>
      </c>
      <c r="H612" s="34">
        <f t="shared" si="402"/>
        <v>0</v>
      </c>
      <c r="I612" s="34">
        <f t="shared" si="402"/>
        <v>0</v>
      </c>
      <c r="J612" s="34">
        <f t="shared" si="402"/>
        <v>298343.94994</v>
      </c>
      <c r="K612" s="34">
        <f t="shared" si="402"/>
        <v>299489.22422000003</v>
      </c>
      <c r="L612" s="38">
        <f t="shared" si="402"/>
        <v>298057.63137</v>
      </c>
    </row>
    <row r="613" spans="1:12" ht="15.75">
      <c r="A613" s="48"/>
      <c r="B613" s="77"/>
      <c r="C613" s="77" t="s">
        <v>1300</v>
      </c>
      <c r="D613" s="58" t="s">
        <v>1298</v>
      </c>
      <c r="E613" s="34">
        <f t="shared" si="394"/>
        <v>286318.57</v>
      </c>
      <c r="F613" s="34">
        <v>0</v>
      </c>
      <c r="G613" s="34">
        <f>186318.57+50000+50000</f>
        <v>286318.57</v>
      </c>
      <c r="H613" s="34">
        <f>50000-50000</f>
        <v>0</v>
      </c>
      <c r="I613" s="34">
        <f>50000-50000</f>
        <v>0</v>
      </c>
      <c r="J613" s="220">
        <f>(E613*(4.2)/100+E613)</f>
        <v>298343.94994</v>
      </c>
      <c r="K613" s="220">
        <f>(E613*(4.6)/100+E613)</f>
        <v>299489.22422000003</v>
      </c>
      <c r="L613" s="221">
        <f>(E613*(4.1)/100+E613)</f>
        <v>298057.63137</v>
      </c>
    </row>
    <row r="614" spans="1:12" ht="39.75" customHeight="1">
      <c r="A614" s="48"/>
      <c r="B614" s="87" t="s">
        <v>1336</v>
      </c>
      <c r="C614" s="87"/>
      <c r="D614" s="58" t="s">
        <v>1337</v>
      </c>
      <c r="E614" s="34">
        <f t="shared" si="394"/>
        <v>7568</v>
      </c>
      <c r="F614" s="34">
        <f>393-393</f>
        <v>0</v>
      </c>
      <c r="G614" s="34">
        <v>7175</v>
      </c>
      <c r="H614" s="34">
        <v>393</v>
      </c>
      <c r="I614" s="34">
        <v>0</v>
      </c>
      <c r="J614" s="220">
        <v>0</v>
      </c>
      <c r="K614" s="220">
        <v>0</v>
      </c>
      <c r="L614" s="221">
        <v>0</v>
      </c>
    </row>
    <row r="615" spans="1:12" ht="15.75">
      <c r="A615" s="48"/>
      <c r="B615" s="87" t="s">
        <v>1424</v>
      </c>
      <c r="C615" s="87"/>
      <c r="D615" s="58" t="s">
        <v>1423</v>
      </c>
      <c r="E615" s="34">
        <f t="shared" si="394"/>
        <v>0</v>
      </c>
      <c r="F615" s="34"/>
      <c r="G615" s="34"/>
      <c r="H615" s="34"/>
      <c r="I615" s="34"/>
      <c r="J615" s="220">
        <f>(E615*(4.2)/100+E615)</f>
        <v>0</v>
      </c>
      <c r="K615" s="220">
        <f>(E615*(4.6)/100+E615)</f>
        <v>0</v>
      </c>
      <c r="L615" s="221">
        <f>(E615*(4.1)/100+E615)</f>
        <v>0</v>
      </c>
    </row>
    <row r="616" spans="1:12" ht="41.25" customHeight="1">
      <c r="A616" s="177" t="s">
        <v>1872</v>
      </c>
      <c r="B616" s="178"/>
      <c r="C616" s="178"/>
      <c r="D616" s="67">
        <v>45.02</v>
      </c>
      <c r="E616" s="37">
        <f t="shared" si="394"/>
        <v>0</v>
      </c>
      <c r="F616" s="37">
        <f>F617+F620+F623+F626+F634+F639+F644+F649+F654+F659+F664+F669+F674+F679+F683+F687+F691+F695</f>
        <v>0</v>
      </c>
      <c r="G616" s="37">
        <f aca="true" t="shared" si="403" ref="G616:L616">G617+G620+G623+G626+G634+G639+G644+G649+G654+G659+G664+G669+G674+G679+G683+G687+G691+G695</f>
        <v>0</v>
      </c>
      <c r="H616" s="37">
        <f t="shared" si="403"/>
        <v>0</v>
      </c>
      <c r="I616" s="37">
        <f t="shared" si="403"/>
        <v>0</v>
      </c>
      <c r="J616" s="37">
        <f t="shared" si="403"/>
        <v>0</v>
      </c>
      <c r="K616" s="37">
        <f t="shared" si="403"/>
        <v>0</v>
      </c>
      <c r="L616" s="76">
        <f t="shared" si="403"/>
        <v>0</v>
      </c>
    </row>
    <row r="617" spans="1:12" ht="15.75">
      <c r="A617" s="49"/>
      <c r="B617" s="87" t="s">
        <v>1185</v>
      </c>
      <c r="C617" s="87"/>
      <c r="D617" s="58" t="s">
        <v>510</v>
      </c>
      <c r="E617" s="34">
        <f t="shared" si="394"/>
        <v>0</v>
      </c>
      <c r="F617" s="34">
        <f>SUM(F618:F619)</f>
        <v>0</v>
      </c>
      <c r="G617" s="34">
        <f aca="true" t="shared" si="404" ref="G617:L617">SUM(G618:G619)</f>
        <v>0</v>
      </c>
      <c r="H617" s="34">
        <f t="shared" si="404"/>
        <v>0</v>
      </c>
      <c r="I617" s="34">
        <f t="shared" si="404"/>
        <v>0</v>
      </c>
      <c r="J617" s="34">
        <f t="shared" si="404"/>
        <v>0</v>
      </c>
      <c r="K617" s="34">
        <f t="shared" si="404"/>
        <v>0</v>
      </c>
      <c r="L617" s="38">
        <f t="shared" si="404"/>
        <v>0</v>
      </c>
    </row>
    <row r="618" spans="1:12" ht="18" customHeight="1">
      <c r="A618" s="49"/>
      <c r="B618" s="77"/>
      <c r="C618" s="45" t="s">
        <v>931</v>
      </c>
      <c r="D618" s="58" t="s">
        <v>932</v>
      </c>
      <c r="E618" s="34">
        <f t="shared" si="394"/>
        <v>0</v>
      </c>
      <c r="F618" s="34"/>
      <c r="G618" s="34"/>
      <c r="H618" s="34"/>
      <c r="I618" s="34"/>
      <c r="J618" s="34"/>
      <c r="K618" s="34"/>
      <c r="L618" s="38"/>
    </row>
    <row r="619" spans="1:12" ht="15.75">
      <c r="A619" s="49"/>
      <c r="B619" s="77"/>
      <c r="C619" s="45" t="s">
        <v>937</v>
      </c>
      <c r="D619" s="58" t="s">
        <v>1184</v>
      </c>
      <c r="E619" s="34">
        <f t="shared" si="394"/>
        <v>0</v>
      </c>
      <c r="F619" s="34"/>
      <c r="G619" s="34"/>
      <c r="H619" s="34"/>
      <c r="I619" s="34"/>
      <c r="J619" s="34"/>
      <c r="K619" s="34"/>
      <c r="L619" s="38"/>
    </row>
    <row r="620" spans="1:12" ht="18" customHeight="1">
      <c r="A620" s="49"/>
      <c r="B620" s="87" t="s">
        <v>1187</v>
      </c>
      <c r="C620" s="87"/>
      <c r="D620" s="58" t="s">
        <v>511</v>
      </c>
      <c r="E620" s="34">
        <f t="shared" si="394"/>
        <v>0</v>
      </c>
      <c r="F620" s="34">
        <f>SUM(F621:F622)</f>
        <v>0</v>
      </c>
      <c r="G620" s="34">
        <f aca="true" t="shared" si="405" ref="G620:L620">SUM(G621:G622)</f>
        <v>0</v>
      </c>
      <c r="H620" s="34">
        <f t="shared" si="405"/>
        <v>0</v>
      </c>
      <c r="I620" s="34">
        <f t="shared" si="405"/>
        <v>0</v>
      </c>
      <c r="J620" s="34">
        <f t="shared" si="405"/>
        <v>0</v>
      </c>
      <c r="K620" s="34">
        <f t="shared" si="405"/>
        <v>0</v>
      </c>
      <c r="L620" s="38">
        <f t="shared" si="405"/>
        <v>0</v>
      </c>
    </row>
    <row r="621" spans="1:12" ht="15.75">
      <c r="A621" s="49"/>
      <c r="B621" s="77"/>
      <c r="C621" s="45" t="s">
        <v>931</v>
      </c>
      <c r="D621" s="58" t="s">
        <v>933</v>
      </c>
      <c r="E621" s="34">
        <f t="shared" si="394"/>
        <v>0</v>
      </c>
      <c r="F621" s="34"/>
      <c r="G621" s="34"/>
      <c r="H621" s="34"/>
      <c r="I621" s="34"/>
      <c r="J621" s="34"/>
      <c r="K621" s="34"/>
      <c r="L621" s="38"/>
    </row>
    <row r="622" spans="1:12" ht="15.75">
      <c r="A622" s="49"/>
      <c r="B622" s="77"/>
      <c r="C622" s="45" t="s">
        <v>937</v>
      </c>
      <c r="D622" s="58" t="s">
        <v>1186</v>
      </c>
      <c r="E622" s="34">
        <f t="shared" si="394"/>
        <v>0</v>
      </c>
      <c r="F622" s="34"/>
      <c r="G622" s="34"/>
      <c r="H622" s="34"/>
      <c r="I622" s="34"/>
      <c r="J622" s="34"/>
      <c r="K622" s="34"/>
      <c r="L622" s="38"/>
    </row>
    <row r="623" spans="1:12" ht="20.25" customHeight="1">
      <c r="A623" s="49"/>
      <c r="B623" s="87" t="s">
        <v>1189</v>
      </c>
      <c r="C623" s="87"/>
      <c r="D623" s="58" t="s">
        <v>512</v>
      </c>
      <c r="E623" s="34">
        <f t="shared" si="394"/>
        <v>0</v>
      </c>
      <c r="F623" s="34">
        <f>SUM(F624:F625)</f>
        <v>0</v>
      </c>
      <c r="G623" s="34">
        <f aca="true" t="shared" si="406" ref="G623:L623">SUM(G624:G625)</f>
        <v>0</v>
      </c>
      <c r="H623" s="34">
        <f t="shared" si="406"/>
        <v>0</v>
      </c>
      <c r="I623" s="34">
        <f t="shared" si="406"/>
        <v>0</v>
      </c>
      <c r="J623" s="34">
        <f t="shared" si="406"/>
        <v>0</v>
      </c>
      <c r="K623" s="34">
        <f t="shared" si="406"/>
        <v>0</v>
      </c>
      <c r="L623" s="38">
        <f t="shared" si="406"/>
        <v>0</v>
      </c>
    </row>
    <row r="624" spans="1:12" ht="15.75">
      <c r="A624" s="49"/>
      <c r="B624" s="77"/>
      <c r="C624" s="45" t="s">
        <v>931</v>
      </c>
      <c r="D624" s="58" t="s">
        <v>934</v>
      </c>
      <c r="E624" s="34">
        <f t="shared" si="394"/>
        <v>0</v>
      </c>
      <c r="F624" s="34"/>
      <c r="G624" s="34"/>
      <c r="H624" s="34"/>
      <c r="I624" s="34"/>
      <c r="J624" s="34"/>
      <c r="K624" s="34"/>
      <c r="L624" s="38"/>
    </row>
    <row r="625" spans="1:12" ht="15.75">
      <c r="A625" s="49"/>
      <c r="B625" s="77"/>
      <c r="C625" s="45" t="s">
        <v>937</v>
      </c>
      <c r="D625" s="58" t="s">
        <v>1188</v>
      </c>
      <c r="E625" s="34">
        <f t="shared" si="394"/>
        <v>0</v>
      </c>
      <c r="F625" s="34"/>
      <c r="G625" s="34"/>
      <c r="H625" s="34"/>
      <c r="I625" s="34"/>
      <c r="J625" s="34"/>
      <c r="K625" s="34"/>
      <c r="L625" s="38"/>
    </row>
    <row r="626" spans="1:12" ht="31.5" customHeight="1">
      <c r="A626" s="49"/>
      <c r="B626" s="87" t="s">
        <v>1139</v>
      </c>
      <c r="C626" s="87"/>
      <c r="D626" s="58" t="s">
        <v>513</v>
      </c>
      <c r="E626" s="34">
        <f t="shared" si="394"/>
        <v>0</v>
      </c>
      <c r="F626" s="34">
        <f>SUM(F627:F630)</f>
        <v>0</v>
      </c>
      <c r="G626" s="34">
        <f aca="true" t="shared" si="407" ref="G626:L626">SUM(G627:G630)</f>
        <v>0</v>
      </c>
      <c r="H626" s="34">
        <f t="shared" si="407"/>
        <v>0</v>
      </c>
      <c r="I626" s="34">
        <f t="shared" si="407"/>
        <v>0</v>
      </c>
      <c r="J626" s="34">
        <f t="shared" si="407"/>
        <v>0</v>
      </c>
      <c r="K626" s="34">
        <f t="shared" si="407"/>
        <v>0</v>
      </c>
      <c r="L626" s="38">
        <f t="shared" si="407"/>
        <v>0</v>
      </c>
    </row>
    <row r="627" spans="1:12" ht="15.75">
      <c r="A627" s="49"/>
      <c r="B627" s="77"/>
      <c r="C627" s="45" t="s">
        <v>930</v>
      </c>
      <c r="D627" s="58" t="s">
        <v>935</v>
      </c>
      <c r="E627" s="34">
        <f t="shared" si="394"/>
        <v>0</v>
      </c>
      <c r="F627" s="34"/>
      <c r="G627" s="34"/>
      <c r="H627" s="34"/>
      <c r="I627" s="34"/>
      <c r="J627" s="34"/>
      <c r="K627" s="34"/>
      <c r="L627" s="38"/>
    </row>
    <row r="628" spans="1:12" ht="15.75">
      <c r="A628" s="49"/>
      <c r="B628" s="77"/>
      <c r="C628" s="45" t="s">
        <v>931</v>
      </c>
      <c r="D628" s="58" t="s">
        <v>974</v>
      </c>
      <c r="E628" s="34">
        <f t="shared" si="394"/>
        <v>0</v>
      </c>
      <c r="F628" s="34"/>
      <c r="G628" s="34"/>
      <c r="H628" s="34"/>
      <c r="I628" s="34"/>
      <c r="J628" s="34"/>
      <c r="K628" s="34"/>
      <c r="L628" s="38"/>
    </row>
    <row r="629" spans="1:12" ht="15.75">
      <c r="A629" s="49"/>
      <c r="B629" s="77"/>
      <c r="C629" s="45" t="s">
        <v>1060</v>
      </c>
      <c r="D629" s="58" t="s">
        <v>984</v>
      </c>
      <c r="E629" s="34">
        <f t="shared" si="394"/>
        <v>0</v>
      </c>
      <c r="F629" s="34"/>
      <c r="G629" s="34"/>
      <c r="H629" s="34"/>
      <c r="I629" s="34"/>
      <c r="J629" s="34"/>
      <c r="K629" s="34"/>
      <c r="L629" s="38"/>
    </row>
    <row r="630" spans="1:12" ht="15.75">
      <c r="A630" s="49"/>
      <c r="B630" s="77"/>
      <c r="C630" s="45" t="s">
        <v>937</v>
      </c>
      <c r="D630" s="58" t="s">
        <v>938</v>
      </c>
      <c r="E630" s="34">
        <f t="shared" si="394"/>
        <v>0</v>
      </c>
      <c r="F630" s="34"/>
      <c r="G630" s="34"/>
      <c r="H630" s="34"/>
      <c r="I630" s="34"/>
      <c r="J630" s="34"/>
      <c r="K630" s="34"/>
      <c r="L630" s="38"/>
    </row>
    <row r="631" spans="1:12" ht="15.75">
      <c r="A631" s="49"/>
      <c r="B631" s="87" t="s">
        <v>1191</v>
      </c>
      <c r="C631" s="87"/>
      <c r="D631" s="58" t="s">
        <v>514</v>
      </c>
      <c r="E631" s="34">
        <f t="shared" si="394"/>
        <v>0</v>
      </c>
      <c r="F631" s="34">
        <f>SUM(F632:F633)</f>
        <v>0</v>
      </c>
      <c r="G631" s="34">
        <f aca="true" t="shared" si="408" ref="G631:L631">SUM(G632:G633)</f>
        <v>0</v>
      </c>
      <c r="H631" s="34">
        <f t="shared" si="408"/>
        <v>0</v>
      </c>
      <c r="I631" s="34">
        <f t="shared" si="408"/>
        <v>0</v>
      </c>
      <c r="J631" s="34">
        <f t="shared" si="408"/>
        <v>0</v>
      </c>
      <c r="K631" s="34">
        <f t="shared" si="408"/>
        <v>0</v>
      </c>
      <c r="L631" s="38">
        <f t="shared" si="408"/>
        <v>0</v>
      </c>
    </row>
    <row r="632" spans="1:12" ht="15.75">
      <c r="A632" s="49"/>
      <c r="B632" s="77"/>
      <c r="C632" s="45" t="s">
        <v>931</v>
      </c>
      <c r="D632" s="58" t="s">
        <v>975</v>
      </c>
      <c r="E632" s="34">
        <f t="shared" si="394"/>
        <v>0</v>
      </c>
      <c r="F632" s="34"/>
      <c r="G632" s="34"/>
      <c r="H632" s="34"/>
      <c r="I632" s="34"/>
      <c r="J632" s="34"/>
      <c r="K632" s="34"/>
      <c r="L632" s="38"/>
    </row>
    <row r="633" spans="1:12" ht="15.75">
      <c r="A633" s="49"/>
      <c r="B633" s="77"/>
      <c r="C633" s="45" t="s">
        <v>937</v>
      </c>
      <c r="D633" s="58" t="s">
        <v>1190</v>
      </c>
      <c r="E633" s="34">
        <f t="shared" si="394"/>
        <v>0</v>
      </c>
      <c r="F633" s="34"/>
      <c r="G633" s="34"/>
      <c r="H633" s="34"/>
      <c r="I633" s="34"/>
      <c r="J633" s="34"/>
      <c r="K633" s="34"/>
      <c r="L633" s="38"/>
    </row>
    <row r="634" spans="1:12" ht="15.75">
      <c r="A634" s="49"/>
      <c r="B634" s="87" t="s">
        <v>940</v>
      </c>
      <c r="C634" s="87"/>
      <c r="D634" s="58" t="s">
        <v>515</v>
      </c>
      <c r="E634" s="34">
        <f t="shared" si="394"/>
        <v>0</v>
      </c>
      <c r="F634" s="34">
        <f>SUM(F635:F638)</f>
        <v>0</v>
      </c>
      <c r="G634" s="34">
        <f aca="true" t="shared" si="409" ref="G634:L634">SUM(G635:G638)</f>
        <v>0</v>
      </c>
      <c r="H634" s="34">
        <f t="shared" si="409"/>
        <v>0</v>
      </c>
      <c r="I634" s="34">
        <f t="shared" si="409"/>
        <v>0</v>
      </c>
      <c r="J634" s="34">
        <f t="shared" si="409"/>
        <v>0</v>
      </c>
      <c r="K634" s="34">
        <f t="shared" si="409"/>
        <v>0</v>
      </c>
      <c r="L634" s="38">
        <f t="shared" si="409"/>
        <v>0</v>
      </c>
    </row>
    <row r="635" spans="1:12" ht="15.75">
      <c r="A635" s="49"/>
      <c r="B635" s="77"/>
      <c r="C635" s="45" t="s">
        <v>930</v>
      </c>
      <c r="D635" s="58" t="s">
        <v>976</v>
      </c>
      <c r="E635" s="34">
        <f t="shared" si="394"/>
        <v>0</v>
      </c>
      <c r="F635" s="34"/>
      <c r="G635" s="34"/>
      <c r="H635" s="34"/>
      <c r="I635" s="34"/>
      <c r="J635" s="34"/>
      <c r="K635" s="34"/>
      <c r="L635" s="38"/>
    </row>
    <row r="636" spans="1:12" ht="15.75">
      <c r="A636" s="49"/>
      <c r="B636" s="77"/>
      <c r="C636" s="45" t="s">
        <v>931</v>
      </c>
      <c r="D636" s="58" t="s">
        <v>977</v>
      </c>
      <c r="E636" s="34">
        <f t="shared" si="394"/>
        <v>0</v>
      </c>
      <c r="F636" s="34"/>
      <c r="G636" s="34"/>
      <c r="H636" s="34"/>
      <c r="I636" s="34"/>
      <c r="J636" s="34"/>
      <c r="K636" s="34"/>
      <c r="L636" s="38"/>
    </row>
    <row r="637" spans="1:12" ht="15.75">
      <c r="A637" s="49"/>
      <c r="B637" s="77"/>
      <c r="C637" s="45" t="s">
        <v>1060</v>
      </c>
      <c r="D637" s="58" t="s">
        <v>985</v>
      </c>
      <c r="E637" s="34">
        <f t="shared" si="394"/>
        <v>0</v>
      </c>
      <c r="F637" s="34"/>
      <c r="G637" s="34"/>
      <c r="H637" s="34"/>
      <c r="I637" s="34"/>
      <c r="J637" s="34"/>
      <c r="K637" s="34"/>
      <c r="L637" s="38"/>
    </row>
    <row r="638" spans="1:12" ht="15.75">
      <c r="A638" s="49"/>
      <c r="B638" s="77"/>
      <c r="C638" s="45" t="s">
        <v>937</v>
      </c>
      <c r="D638" s="58" t="s">
        <v>939</v>
      </c>
      <c r="E638" s="34">
        <f t="shared" si="394"/>
        <v>0</v>
      </c>
      <c r="F638" s="34"/>
      <c r="G638" s="34"/>
      <c r="H638" s="34"/>
      <c r="I638" s="34"/>
      <c r="J638" s="34"/>
      <c r="K638" s="34"/>
      <c r="L638" s="38"/>
    </row>
    <row r="639" spans="1:12" ht="39.75" customHeight="1">
      <c r="A639" s="49"/>
      <c r="B639" s="87" t="s">
        <v>942</v>
      </c>
      <c r="C639" s="87"/>
      <c r="D639" s="58" t="s">
        <v>516</v>
      </c>
      <c r="E639" s="34">
        <f t="shared" si="394"/>
        <v>0</v>
      </c>
      <c r="F639" s="34">
        <f>SUM(F640:F643)</f>
        <v>0</v>
      </c>
      <c r="G639" s="34">
        <f aca="true" t="shared" si="410" ref="G639:L639">SUM(G640:G643)</f>
        <v>0</v>
      </c>
      <c r="H639" s="34">
        <f t="shared" si="410"/>
        <v>0</v>
      </c>
      <c r="I639" s="34">
        <f t="shared" si="410"/>
        <v>0</v>
      </c>
      <c r="J639" s="34">
        <f t="shared" si="410"/>
        <v>0</v>
      </c>
      <c r="K639" s="34">
        <f t="shared" si="410"/>
        <v>0</v>
      </c>
      <c r="L639" s="38">
        <f t="shared" si="410"/>
        <v>0</v>
      </c>
    </row>
    <row r="640" spans="1:12" ht="15.75">
      <c r="A640" s="49"/>
      <c r="B640" s="77"/>
      <c r="C640" s="45" t="s">
        <v>930</v>
      </c>
      <c r="D640" s="58" t="s">
        <v>978</v>
      </c>
      <c r="E640" s="34">
        <f t="shared" si="394"/>
        <v>0</v>
      </c>
      <c r="F640" s="34"/>
      <c r="G640" s="34"/>
      <c r="H640" s="34"/>
      <c r="I640" s="34"/>
      <c r="J640" s="34"/>
      <c r="K640" s="34"/>
      <c r="L640" s="38"/>
    </row>
    <row r="641" spans="1:12" ht="15.75">
      <c r="A641" s="49"/>
      <c r="B641" s="77"/>
      <c r="C641" s="45" t="s">
        <v>931</v>
      </c>
      <c r="D641" s="58" t="s">
        <v>979</v>
      </c>
      <c r="E641" s="34">
        <f t="shared" si="394"/>
        <v>0</v>
      </c>
      <c r="F641" s="34"/>
      <c r="G641" s="34"/>
      <c r="H641" s="34"/>
      <c r="I641" s="34"/>
      <c r="J641" s="34"/>
      <c r="K641" s="34"/>
      <c r="L641" s="38"/>
    </row>
    <row r="642" spans="1:12" ht="15.75">
      <c r="A642" s="49"/>
      <c r="B642" s="77"/>
      <c r="C642" s="45" t="s">
        <v>1060</v>
      </c>
      <c r="D642" s="58" t="s">
        <v>986</v>
      </c>
      <c r="E642" s="34">
        <f t="shared" si="394"/>
        <v>0</v>
      </c>
      <c r="F642" s="34"/>
      <c r="G642" s="34"/>
      <c r="H642" s="34"/>
      <c r="I642" s="34"/>
      <c r="J642" s="34"/>
      <c r="K642" s="34"/>
      <c r="L642" s="38"/>
    </row>
    <row r="643" spans="1:12" ht="15.75">
      <c r="A643" s="49"/>
      <c r="B643" s="77"/>
      <c r="C643" s="45" t="s">
        <v>937</v>
      </c>
      <c r="D643" s="58" t="s">
        <v>941</v>
      </c>
      <c r="E643" s="34">
        <f t="shared" si="394"/>
        <v>0</v>
      </c>
      <c r="F643" s="34"/>
      <c r="G643" s="34"/>
      <c r="H643" s="34"/>
      <c r="I643" s="34"/>
      <c r="J643" s="34"/>
      <c r="K643" s="34"/>
      <c r="L643" s="38"/>
    </row>
    <row r="644" spans="1:12" ht="36" customHeight="1">
      <c r="A644" s="49"/>
      <c r="B644" s="87" t="s">
        <v>198</v>
      </c>
      <c r="C644" s="87"/>
      <c r="D644" s="58" t="s">
        <v>856</v>
      </c>
      <c r="E644" s="34">
        <f t="shared" si="394"/>
        <v>0</v>
      </c>
      <c r="F644" s="34">
        <f>SUM(F645:F648)</f>
        <v>0</v>
      </c>
      <c r="G644" s="34">
        <f aca="true" t="shared" si="411" ref="G644:L644">SUM(G645:G648)</f>
        <v>0</v>
      </c>
      <c r="H644" s="34">
        <f t="shared" si="411"/>
        <v>0</v>
      </c>
      <c r="I644" s="34">
        <f t="shared" si="411"/>
        <v>0</v>
      </c>
      <c r="J644" s="34">
        <f t="shared" si="411"/>
        <v>0</v>
      </c>
      <c r="K644" s="34">
        <f t="shared" si="411"/>
        <v>0</v>
      </c>
      <c r="L644" s="38">
        <f t="shared" si="411"/>
        <v>0</v>
      </c>
    </row>
    <row r="645" spans="1:12" ht="15.75">
      <c r="A645" s="49"/>
      <c r="B645" s="77"/>
      <c r="C645" s="45" t="s">
        <v>930</v>
      </c>
      <c r="D645" s="58" t="s">
        <v>322</v>
      </c>
      <c r="E645" s="34">
        <f t="shared" si="394"/>
        <v>0</v>
      </c>
      <c r="F645" s="34"/>
      <c r="G645" s="34"/>
      <c r="H645" s="34"/>
      <c r="I645" s="34"/>
      <c r="J645" s="34"/>
      <c r="K645" s="34"/>
      <c r="L645" s="38"/>
    </row>
    <row r="646" spans="1:12" ht="15.75">
      <c r="A646" s="49"/>
      <c r="B646" s="77"/>
      <c r="C646" s="45" t="s">
        <v>931</v>
      </c>
      <c r="D646" s="58" t="s">
        <v>323</v>
      </c>
      <c r="E646" s="34">
        <f t="shared" si="394"/>
        <v>0</v>
      </c>
      <c r="F646" s="34"/>
      <c r="G646" s="34"/>
      <c r="H646" s="34"/>
      <c r="I646" s="34"/>
      <c r="J646" s="34"/>
      <c r="K646" s="34"/>
      <c r="L646" s="38"/>
    </row>
    <row r="647" spans="1:12" ht="15.75">
      <c r="A647" s="49"/>
      <c r="B647" s="77"/>
      <c r="C647" s="45" t="s">
        <v>1060</v>
      </c>
      <c r="D647" s="58" t="s">
        <v>987</v>
      </c>
      <c r="E647" s="34">
        <f t="shared" si="394"/>
        <v>0</v>
      </c>
      <c r="F647" s="34"/>
      <c r="G647" s="34"/>
      <c r="H647" s="34"/>
      <c r="I647" s="34"/>
      <c r="J647" s="34"/>
      <c r="K647" s="34"/>
      <c r="L647" s="38"/>
    </row>
    <row r="648" spans="1:12" ht="15.75">
      <c r="A648" s="49"/>
      <c r="B648" s="77"/>
      <c r="C648" s="45" t="s">
        <v>937</v>
      </c>
      <c r="D648" s="58" t="s">
        <v>943</v>
      </c>
      <c r="E648" s="34">
        <f t="shared" si="394"/>
        <v>0</v>
      </c>
      <c r="F648" s="34"/>
      <c r="G648" s="34"/>
      <c r="H648" s="34"/>
      <c r="I648" s="34"/>
      <c r="J648" s="34"/>
      <c r="K648" s="34"/>
      <c r="L648" s="38"/>
    </row>
    <row r="649" spans="1:12" ht="15.75">
      <c r="A649" s="49"/>
      <c r="B649" s="87" t="s">
        <v>945</v>
      </c>
      <c r="C649" s="87"/>
      <c r="D649" s="58" t="s">
        <v>857</v>
      </c>
      <c r="E649" s="34">
        <f t="shared" si="394"/>
        <v>0</v>
      </c>
      <c r="F649" s="34">
        <f>SUM(F650:F653)</f>
        <v>0</v>
      </c>
      <c r="G649" s="34">
        <f aca="true" t="shared" si="412" ref="G649:L649">SUM(G650:G653)</f>
        <v>0</v>
      </c>
      <c r="H649" s="34">
        <f t="shared" si="412"/>
        <v>0</v>
      </c>
      <c r="I649" s="34">
        <f t="shared" si="412"/>
        <v>0</v>
      </c>
      <c r="J649" s="34">
        <f t="shared" si="412"/>
        <v>0</v>
      </c>
      <c r="K649" s="34">
        <f t="shared" si="412"/>
        <v>0</v>
      </c>
      <c r="L649" s="38">
        <f t="shared" si="412"/>
        <v>0</v>
      </c>
    </row>
    <row r="650" spans="1:12" ht="15" customHeight="1">
      <c r="A650" s="49"/>
      <c r="B650" s="77"/>
      <c r="C650" s="45" t="s">
        <v>930</v>
      </c>
      <c r="D650" s="58" t="s">
        <v>324</v>
      </c>
      <c r="E650" s="34">
        <f aca="true" t="shared" si="413" ref="E650:E720">F650+G650+H650+I650</f>
        <v>0</v>
      </c>
      <c r="F650" s="34"/>
      <c r="G650" s="34"/>
      <c r="H650" s="34"/>
      <c r="I650" s="34"/>
      <c r="J650" s="34"/>
      <c r="K650" s="34"/>
      <c r="L650" s="38"/>
    </row>
    <row r="651" spans="1:12" ht="15" customHeight="1">
      <c r="A651" s="49"/>
      <c r="B651" s="77"/>
      <c r="C651" s="45" t="s">
        <v>931</v>
      </c>
      <c r="D651" s="58" t="s">
        <v>325</v>
      </c>
      <c r="E651" s="34">
        <f t="shared" si="413"/>
        <v>0</v>
      </c>
      <c r="F651" s="34"/>
      <c r="G651" s="34"/>
      <c r="H651" s="34"/>
      <c r="I651" s="34"/>
      <c r="J651" s="34"/>
      <c r="K651" s="34"/>
      <c r="L651" s="38"/>
    </row>
    <row r="652" spans="1:12" ht="15" customHeight="1">
      <c r="A652" s="49"/>
      <c r="B652" s="77"/>
      <c r="C652" s="45" t="s">
        <v>1060</v>
      </c>
      <c r="D652" s="58" t="s">
        <v>487</v>
      </c>
      <c r="E652" s="34">
        <f t="shared" si="413"/>
        <v>0</v>
      </c>
      <c r="F652" s="34"/>
      <c r="G652" s="34"/>
      <c r="H652" s="34"/>
      <c r="I652" s="34"/>
      <c r="J652" s="34"/>
      <c r="K652" s="34"/>
      <c r="L652" s="38"/>
    </row>
    <row r="653" spans="1:12" ht="15.75">
      <c r="A653" s="49"/>
      <c r="B653" s="77"/>
      <c r="C653" s="45" t="s">
        <v>937</v>
      </c>
      <c r="D653" s="58" t="s">
        <v>944</v>
      </c>
      <c r="E653" s="34">
        <f t="shared" si="413"/>
        <v>0</v>
      </c>
      <c r="F653" s="34"/>
      <c r="G653" s="34"/>
      <c r="H653" s="34"/>
      <c r="I653" s="34"/>
      <c r="J653" s="34"/>
      <c r="K653" s="34"/>
      <c r="L653" s="38"/>
    </row>
    <row r="654" spans="1:12" ht="15.75">
      <c r="A654" s="49"/>
      <c r="B654" s="87" t="s">
        <v>947</v>
      </c>
      <c r="C654" s="87"/>
      <c r="D654" s="58" t="s">
        <v>488</v>
      </c>
      <c r="E654" s="34">
        <f t="shared" si="413"/>
        <v>0</v>
      </c>
      <c r="F654" s="34">
        <f>SUM(F655:F658)</f>
        <v>0</v>
      </c>
      <c r="G654" s="34">
        <f aca="true" t="shared" si="414" ref="G654:L654">SUM(G655:G658)</f>
        <v>0</v>
      </c>
      <c r="H654" s="34">
        <f t="shared" si="414"/>
        <v>0</v>
      </c>
      <c r="I654" s="34">
        <f t="shared" si="414"/>
        <v>0</v>
      </c>
      <c r="J654" s="34">
        <f t="shared" si="414"/>
        <v>0</v>
      </c>
      <c r="K654" s="34">
        <f t="shared" si="414"/>
        <v>0</v>
      </c>
      <c r="L654" s="38">
        <f t="shared" si="414"/>
        <v>0</v>
      </c>
    </row>
    <row r="655" spans="1:12" ht="15" customHeight="1">
      <c r="A655" s="49"/>
      <c r="B655" s="77"/>
      <c r="C655" s="45" t="s">
        <v>930</v>
      </c>
      <c r="D655" s="58" t="s">
        <v>489</v>
      </c>
      <c r="E655" s="34">
        <f t="shared" si="413"/>
        <v>0</v>
      </c>
      <c r="F655" s="34"/>
      <c r="G655" s="34"/>
      <c r="H655" s="34"/>
      <c r="I655" s="34"/>
      <c r="J655" s="34"/>
      <c r="K655" s="34"/>
      <c r="L655" s="38"/>
    </row>
    <row r="656" spans="1:12" ht="15" customHeight="1">
      <c r="A656" s="49"/>
      <c r="B656" s="77"/>
      <c r="C656" s="45" t="s">
        <v>931</v>
      </c>
      <c r="D656" s="58" t="s">
        <v>490</v>
      </c>
      <c r="E656" s="34">
        <f t="shared" si="413"/>
        <v>0</v>
      </c>
      <c r="F656" s="34"/>
      <c r="G656" s="34"/>
      <c r="H656" s="34"/>
      <c r="I656" s="34"/>
      <c r="J656" s="34"/>
      <c r="K656" s="34"/>
      <c r="L656" s="38"/>
    </row>
    <row r="657" spans="1:12" ht="15" customHeight="1">
      <c r="A657" s="49"/>
      <c r="B657" s="77"/>
      <c r="C657" s="45" t="s">
        <v>1060</v>
      </c>
      <c r="D657" s="58" t="s">
        <v>491</v>
      </c>
      <c r="E657" s="34">
        <f t="shared" si="413"/>
        <v>0</v>
      </c>
      <c r="F657" s="34"/>
      <c r="G657" s="34"/>
      <c r="H657" s="34"/>
      <c r="I657" s="34"/>
      <c r="J657" s="34"/>
      <c r="K657" s="34"/>
      <c r="L657" s="38"/>
    </row>
    <row r="658" spans="1:12" ht="15.75">
      <c r="A658" s="49"/>
      <c r="B658" s="77"/>
      <c r="C658" s="45" t="s">
        <v>937</v>
      </c>
      <c r="D658" s="58" t="s">
        <v>946</v>
      </c>
      <c r="E658" s="34">
        <f t="shared" si="413"/>
        <v>0</v>
      </c>
      <c r="F658" s="34"/>
      <c r="G658" s="34"/>
      <c r="H658" s="34"/>
      <c r="I658" s="34"/>
      <c r="J658" s="34"/>
      <c r="K658" s="34"/>
      <c r="L658" s="38"/>
    </row>
    <row r="659" spans="1:12" ht="15.75">
      <c r="A659" s="49"/>
      <c r="B659" s="87" t="s">
        <v>949</v>
      </c>
      <c r="C659" s="87"/>
      <c r="D659" s="58" t="s">
        <v>492</v>
      </c>
      <c r="E659" s="34">
        <f t="shared" si="413"/>
        <v>0</v>
      </c>
      <c r="F659" s="34">
        <f>SUM(F660:F663)</f>
        <v>0</v>
      </c>
      <c r="G659" s="34">
        <f aca="true" t="shared" si="415" ref="G659:L659">SUM(G660:G663)</f>
        <v>0</v>
      </c>
      <c r="H659" s="34">
        <f t="shared" si="415"/>
        <v>0</v>
      </c>
      <c r="I659" s="34">
        <f t="shared" si="415"/>
        <v>0</v>
      </c>
      <c r="J659" s="34">
        <f t="shared" si="415"/>
        <v>0</v>
      </c>
      <c r="K659" s="34">
        <f t="shared" si="415"/>
        <v>0</v>
      </c>
      <c r="L659" s="38">
        <f t="shared" si="415"/>
        <v>0</v>
      </c>
    </row>
    <row r="660" spans="1:12" ht="15" customHeight="1">
      <c r="A660" s="49"/>
      <c r="B660" s="77"/>
      <c r="C660" s="45" t="s">
        <v>930</v>
      </c>
      <c r="D660" s="58" t="s">
        <v>493</v>
      </c>
      <c r="E660" s="34">
        <f t="shared" si="413"/>
        <v>0</v>
      </c>
      <c r="F660" s="34"/>
      <c r="G660" s="34"/>
      <c r="H660" s="34"/>
      <c r="I660" s="34"/>
      <c r="J660" s="34"/>
      <c r="K660" s="34"/>
      <c r="L660" s="38"/>
    </row>
    <row r="661" spans="1:12" ht="15" customHeight="1">
      <c r="A661" s="49"/>
      <c r="B661" s="77"/>
      <c r="C661" s="45" t="s">
        <v>931</v>
      </c>
      <c r="D661" s="58" t="s">
        <v>494</v>
      </c>
      <c r="E661" s="34">
        <f t="shared" si="413"/>
        <v>0</v>
      </c>
      <c r="F661" s="34"/>
      <c r="G661" s="34"/>
      <c r="H661" s="34"/>
      <c r="I661" s="34"/>
      <c r="J661" s="34"/>
      <c r="K661" s="34"/>
      <c r="L661" s="38"/>
    </row>
    <row r="662" spans="1:12" ht="15" customHeight="1">
      <c r="A662" s="49"/>
      <c r="B662" s="77"/>
      <c r="C662" s="45" t="s">
        <v>1060</v>
      </c>
      <c r="D662" s="58" t="s">
        <v>495</v>
      </c>
      <c r="E662" s="34">
        <f t="shared" si="413"/>
        <v>0</v>
      </c>
      <c r="F662" s="34"/>
      <c r="G662" s="34"/>
      <c r="H662" s="34"/>
      <c r="I662" s="34"/>
      <c r="J662" s="34"/>
      <c r="K662" s="34"/>
      <c r="L662" s="38"/>
    </row>
    <row r="663" spans="1:12" ht="15.75">
      <c r="A663" s="49"/>
      <c r="B663" s="77"/>
      <c r="C663" s="45" t="s">
        <v>937</v>
      </c>
      <c r="D663" s="58" t="s">
        <v>948</v>
      </c>
      <c r="E663" s="34">
        <f t="shared" si="413"/>
        <v>0</v>
      </c>
      <c r="F663" s="34"/>
      <c r="G663" s="34"/>
      <c r="H663" s="34"/>
      <c r="I663" s="34"/>
      <c r="J663" s="34"/>
      <c r="K663" s="34"/>
      <c r="L663" s="38"/>
    </row>
    <row r="664" spans="1:12" ht="39" customHeight="1">
      <c r="A664" s="49"/>
      <c r="B664" s="167" t="s">
        <v>1274</v>
      </c>
      <c r="C664" s="167"/>
      <c r="D664" s="58" t="s">
        <v>1062</v>
      </c>
      <c r="E664" s="34">
        <f t="shared" si="413"/>
        <v>0</v>
      </c>
      <c r="F664" s="34">
        <f>SUM(F665:F668)</f>
        <v>0</v>
      </c>
      <c r="G664" s="34">
        <f aca="true" t="shared" si="416" ref="G664:L664">SUM(G665:G668)</f>
        <v>0</v>
      </c>
      <c r="H664" s="34">
        <f t="shared" si="416"/>
        <v>0</v>
      </c>
      <c r="I664" s="34">
        <f t="shared" si="416"/>
        <v>0</v>
      </c>
      <c r="J664" s="34">
        <f t="shared" si="416"/>
        <v>0</v>
      </c>
      <c r="K664" s="34">
        <f t="shared" si="416"/>
        <v>0</v>
      </c>
      <c r="L664" s="38">
        <f t="shared" si="416"/>
        <v>0</v>
      </c>
    </row>
    <row r="665" spans="1:12" ht="15" customHeight="1">
      <c r="A665" s="49"/>
      <c r="B665" s="181"/>
      <c r="C665" s="45" t="s">
        <v>930</v>
      </c>
      <c r="D665" s="58" t="s">
        <v>1063</v>
      </c>
      <c r="E665" s="34">
        <f t="shared" si="413"/>
        <v>0</v>
      </c>
      <c r="F665" s="34"/>
      <c r="G665" s="34"/>
      <c r="H665" s="34"/>
      <c r="I665" s="34"/>
      <c r="J665" s="34"/>
      <c r="K665" s="34"/>
      <c r="L665" s="38"/>
    </row>
    <row r="666" spans="1:12" ht="18.75" customHeight="1">
      <c r="A666" s="49"/>
      <c r="B666" s="181"/>
      <c r="C666" s="45" t="s">
        <v>931</v>
      </c>
      <c r="D666" s="58" t="s">
        <v>1064</v>
      </c>
      <c r="E666" s="34">
        <f t="shared" si="413"/>
        <v>0</v>
      </c>
      <c r="F666" s="34"/>
      <c r="G666" s="34"/>
      <c r="H666" s="34"/>
      <c r="I666" s="34"/>
      <c r="J666" s="34"/>
      <c r="K666" s="34"/>
      <c r="L666" s="38"/>
    </row>
    <row r="667" spans="1:12" ht="15.75">
      <c r="A667" s="11"/>
      <c r="B667" s="181"/>
      <c r="C667" s="45" t="s">
        <v>665</v>
      </c>
      <c r="D667" s="58" t="s">
        <v>1273</v>
      </c>
      <c r="E667" s="34">
        <f t="shared" si="413"/>
        <v>0</v>
      </c>
      <c r="F667" s="34"/>
      <c r="G667" s="34"/>
      <c r="H667" s="34"/>
      <c r="I667" s="34"/>
      <c r="J667" s="34"/>
      <c r="K667" s="34"/>
      <c r="L667" s="38"/>
    </row>
    <row r="668" spans="1:12" ht="15.75">
      <c r="A668" s="49"/>
      <c r="B668" s="77"/>
      <c r="C668" s="45" t="s">
        <v>937</v>
      </c>
      <c r="D668" s="58" t="s">
        <v>950</v>
      </c>
      <c r="E668" s="34">
        <f t="shared" si="413"/>
        <v>0</v>
      </c>
      <c r="F668" s="34"/>
      <c r="G668" s="34"/>
      <c r="H668" s="34"/>
      <c r="I668" s="34"/>
      <c r="J668" s="34"/>
      <c r="K668" s="34"/>
      <c r="L668" s="38"/>
    </row>
    <row r="669" spans="1:12" ht="40.5" customHeight="1">
      <c r="A669" s="11"/>
      <c r="B669" s="167" t="s">
        <v>1505</v>
      </c>
      <c r="C669" s="167"/>
      <c r="D669" s="58" t="s">
        <v>332</v>
      </c>
      <c r="E669" s="34">
        <f t="shared" si="413"/>
        <v>0</v>
      </c>
      <c r="F669" s="34">
        <f>SUM(F670:F673)</f>
        <v>0</v>
      </c>
      <c r="G669" s="34">
        <f aca="true" t="shared" si="417" ref="G669:L669">SUM(G670:G673)</f>
        <v>0</v>
      </c>
      <c r="H669" s="34">
        <f t="shared" si="417"/>
        <v>0</v>
      </c>
      <c r="I669" s="34">
        <f t="shared" si="417"/>
        <v>0</v>
      </c>
      <c r="J669" s="34">
        <f t="shared" si="417"/>
        <v>0</v>
      </c>
      <c r="K669" s="34">
        <f t="shared" si="417"/>
        <v>0</v>
      </c>
      <c r="L669" s="38">
        <f t="shared" si="417"/>
        <v>0</v>
      </c>
    </row>
    <row r="670" spans="1:12" ht="15" customHeight="1">
      <c r="A670" s="11"/>
      <c r="B670" s="181"/>
      <c r="C670" s="45" t="s">
        <v>930</v>
      </c>
      <c r="D670" s="58" t="s">
        <v>333</v>
      </c>
      <c r="E670" s="34">
        <f t="shared" si="413"/>
        <v>0</v>
      </c>
      <c r="F670" s="34"/>
      <c r="G670" s="34"/>
      <c r="H670" s="34"/>
      <c r="I670" s="34"/>
      <c r="J670" s="34"/>
      <c r="K670" s="34"/>
      <c r="L670" s="38"/>
    </row>
    <row r="671" spans="1:12" ht="15" customHeight="1">
      <c r="A671" s="11"/>
      <c r="B671" s="181"/>
      <c r="C671" s="45" t="s">
        <v>931</v>
      </c>
      <c r="D671" s="58" t="s">
        <v>334</v>
      </c>
      <c r="E671" s="34">
        <f t="shared" si="413"/>
        <v>0</v>
      </c>
      <c r="F671" s="34"/>
      <c r="G671" s="34"/>
      <c r="H671" s="34"/>
      <c r="I671" s="34"/>
      <c r="J671" s="34"/>
      <c r="K671" s="34"/>
      <c r="L671" s="38"/>
    </row>
    <row r="672" spans="1:12" ht="15" customHeight="1">
      <c r="A672" s="11"/>
      <c r="B672" s="181"/>
      <c r="C672" s="45" t="s">
        <v>1060</v>
      </c>
      <c r="D672" s="58" t="s">
        <v>335</v>
      </c>
      <c r="E672" s="34">
        <f t="shared" si="413"/>
        <v>0</v>
      </c>
      <c r="F672" s="34"/>
      <c r="G672" s="34"/>
      <c r="H672" s="34"/>
      <c r="I672" s="34"/>
      <c r="J672" s="34"/>
      <c r="K672" s="34"/>
      <c r="L672" s="38"/>
    </row>
    <row r="673" spans="1:12" ht="15.75">
      <c r="A673" s="49"/>
      <c r="B673" s="77"/>
      <c r="C673" s="45" t="s">
        <v>937</v>
      </c>
      <c r="D673" s="58" t="s">
        <v>951</v>
      </c>
      <c r="E673" s="34">
        <f t="shared" si="413"/>
        <v>0</v>
      </c>
      <c r="F673" s="34"/>
      <c r="G673" s="34"/>
      <c r="H673" s="34"/>
      <c r="I673" s="34"/>
      <c r="J673" s="34"/>
      <c r="K673" s="34"/>
      <c r="L673" s="38"/>
    </row>
    <row r="674" spans="1:12" ht="31.5" customHeight="1">
      <c r="A674" s="11"/>
      <c r="B674" s="167" t="s">
        <v>1506</v>
      </c>
      <c r="C674" s="167"/>
      <c r="D674" s="58" t="s">
        <v>336</v>
      </c>
      <c r="E674" s="34">
        <f t="shared" si="413"/>
        <v>0</v>
      </c>
      <c r="F674" s="34">
        <f>SUM(F675:F678)</f>
        <v>0</v>
      </c>
      <c r="G674" s="34">
        <f aca="true" t="shared" si="418" ref="G674:L674">SUM(G675:G678)</f>
        <v>0</v>
      </c>
      <c r="H674" s="34">
        <f t="shared" si="418"/>
        <v>0</v>
      </c>
      <c r="I674" s="34">
        <f t="shared" si="418"/>
        <v>0</v>
      </c>
      <c r="J674" s="34">
        <f t="shared" si="418"/>
        <v>0</v>
      </c>
      <c r="K674" s="34">
        <f t="shared" si="418"/>
        <v>0</v>
      </c>
      <c r="L674" s="38">
        <f t="shared" si="418"/>
        <v>0</v>
      </c>
    </row>
    <row r="675" spans="1:12" ht="15" customHeight="1">
      <c r="A675" s="11"/>
      <c r="B675" s="181"/>
      <c r="C675" s="45" t="s">
        <v>930</v>
      </c>
      <c r="D675" s="58" t="s">
        <v>190</v>
      </c>
      <c r="E675" s="34">
        <f t="shared" si="413"/>
        <v>0</v>
      </c>
      <c r="F675" s="34"/>
      <c r="G675" s="34"/>
      <c r="H675" s="34"/>
      <c r="I675" s="34"/>
      <c r="J675" s="34"/>
      <c r="K675" s="34"/>
      <c r="L675" s="38"/>
    </row>
    <row r="676" spans="1:12" ht="15" customHeight="1">
      <c r="A676" s="11"/>
      <c r="B676" s="181"/>
      <c r="C676" s="45" t="s">
        <v>931</v>
      </c>
      <c r="D676" s="58" t="s">
        <v>191</v>
      </c>
      <c r="E676" s="34">
        <f t="shared" si="413"/>
        <v>0</v>
      </c>
      <c r="F676" s="34"/>
      <c r="G676" s="34"/>
      <c r="H676" s="34"/>
      <c r="I676" s="34"/>
      <c r="J676" s="34"/>
      <c r="K676" s="34"/>
      <c r="L676" s="189"/>
    </row>
    <row r="677" spans="1:12" ht="15" customHeight="1">
      <c r="A677" s="11"/>
      <c r="B677" s="181"/>
      <c r="C677" s="45" t="s">
        <v>1060</v>
      </c>
      <c r="D677" s="58" t="s">
        <v>192</v>
      </c>
      <c r="E677" s="34">
        <f t="shared" si="413"/>
        <v>0</v>
      </c>
      <c r="F677" s="34"/>
      <c r="G677" s="34"/>
      <c r="H677" s="34"/>
      <c r="I677" s="34"/>
      <c r="J677" s="34"/>
      <c r="K677" s="34"/>
      <c r="L677" s="188"/>
    </row>
    <row r="678" spans="1:12" ht="15.75">
      <c r="A678" s="49"/>
      <c r="B678" s="77"/>
      <c r="C678" s="45" t="s">
        <v>937</v>
      </c>
      <c r="D678" s="58" t="s">
        <v>936</v>
      </c>
      <c r="E678" s="34">
        <f t="shared" si="413"/>
        <v>0</v>
      </c>
      <c r="F678" s="34"/>
      <c r="G678" s="34"/>
      <c r="H678" s="34"/>
      <c r="I678" s="34"/>
      <c r="J678" s="34"/>
      <c r="K678" s="34"/>
      <c r="L678" s="252"/>
    </row>
    <row r="679" spans="1:12" ht="15.75">
      <c r="A679" s="49"/>
      <c r="B679" s="83" t="s">
        <v>1867</v>
      </c>
      <c r="C679" s="84"/>
      <c r="D679" s="58" t="s">
        <v>1863</v>
      </c>
      <c r="E679" s="34">
        <f t="shared" si="413"/>
        <v>0</v>
      </c>
      <c r="F679" s="34">
        <f>SUM(F680:F682)</f>
        <v>0</v>
      </c>
      <c r="G679" s="34">
        <f aca="true" t="shared" si="419" ref="G679:L679">SUM(G680:G682)</f>
        <v>0</v>
      </c>
      <c r="H679" s="34">
        <f t="shared" si="419"/>
        <v>0</v>
      </c>
      <c r="I679" s="34">
        <f t="shared" si="419"/>
        <v>0</v>
      </c>
      <c r="J679" s="34">
        <f t="shared" si="419"/>
        <v>0</v>
      </c>
      <c r="K679" s="34">
        <f t="shared" si="419"/>
        <v>0</v>
      </c>
      <c r="L679" s="75">
        <f t="shared" si="419"/>
        <v>0</v>
      </c>
    </row>
    <row r="680" spans="1:12" ht="15.75">
      <c r="A680" s="49"/>
      <c r="B680" s="77"/>
      <c r="C680" s="45" t="s">
        <v>930</v>
      </c>
      <c r="D680" s="58" t="s">
        <v>1864</v>
      </c>
      <c r="E680" s="34">
        <f t="shared" si="413"/>
        <v>0</v>
      </c>
      <c r="F680" s="34"/>
      <c r="G680" s="34"/>
      <c r="H680" s="34"/>
      <c r="I680" s="34"/>
      <c r="J680" s="34"/>
      <c r="K680" s="34"/>
      <c r="L680" s="253"/>
    </row>
    <row r="681" spans="1:12" ht="15.75">
      <c r="A681" s="49"/>
      <c r="B681" s="77"/>
      <c r="C681" s="45" t="s">
        <v>931</v>
      </c>
      <c r="D681" s="58" t="s">
        <v>1865</v>
      </c>
      <c r="E681" s="34">
        <f t="shared" si="413"/>
        <v>0</v>
      </c>
      <c r="F681" s="34"/>
      <c r="G681" s="34"/>
      <c r="H681" s="34"/>
      <c r="I681" s="34"/>
      <c r="J681" s="34"/>
      <c r="K681" s="34"/>
      <c r="L681" s="253"/>
    </row>
    <row r="682" spans="1:12" ht="15.75">
      <c r="A682" s="49"/>
      <c r="B682" s="77"/>
      <c r="C682" s="45" t="s">
        <v>1060</v>
      </c>
      <c r="D682" s="58" t="s">
        <v>1866</v>
      </c>
      <c r="E682" s="34">
        <f t="shared" si="413"/>
        <v>0</v>
      </c>
      <c r="F682" s="34"/>
      <c r="G682" s="34"/>
      <c r="H682" s="34"/>
      <c r="I682" s="34"/>
      <c r="J682" s="34"/>
      <c r="K682" s="34"/>
      <c r="L682" s="253"/>
    </row>
    <row r="683" spans="1:12" ht="15.75">
      <c r="A683" s="49"/>
      <c r="B683" s="87" t="s">
        <v>1440</v>
      </c>
      <c r="C683" s="85"/>
      <c r="D683" s="58" t="s">
        <v>1428</v>
      </c>
      <c r="E683" s="34">
        <f t="shared" si="413"/>
        <v>0</v>
      </c>
      <c r="F683" s="34">
        <f>SUM(F684:F686)</f>
        <v>0</v>
      </c>
      <c r="G683" s="34">
        <f aca="true" t="shared" si="420" ref="G683:L683">SUM(G684:G686)</f>
        <v>0</v>
      </c>
      <c r="H683" s="34">
        <f t="shared" si="420"/>
        <v>0</v>
      </c>
      <c r="I683" s="34">
        <f t="shared" si="420"/>
        <v>0</v>
      </c>
      <c r="J683" s="34">
        <f t="shared" si="420"/>
        <v>0</v>
      </c>
      <c r="K683" s="34">
        <f t="shared" si="420"/>
        <v>0</v>
      </c>
      <c r="L683" s="185">
        <f t="shared" si="420"/>
        <v>0</v>
      </c>
    </row>
    <row r="684" spans="1:12" ht="15.75">
      <c r="A684" s="11"/>
      <c r="B684" s="181"/>
      <c r="C684" s="45" t="s">
        <v>930</v>
      </c>
      <c r="D684" s="58" t="s">
        <v>1429</v>
      </c>
      <c r="E684" s="34">
        <f t="shared" si="413"/>
        <v>0</v>
      </c>
      <c r="F684" s="34"/>
      <c r="G684" s="34"/>
      <c r="H684" s="34"/>
      <c r="I684" s="34"/>
      <c r="J684" s="34"/>
      <c r="K684" s="34"/>
      <c r="L684" s="38"/>
    </row>
    <row r="685" spans="1:12" ht="15.75">
      <c r="A685" s="11"/>
      <c r="B685" s="181"/>
      <c r="C685" s="45" t="s">
        <v>931</v>
      </c>
      <c r="D685" s="58" t="s">
        <v>1430</v>
      </c>
      <c r="E685" s="34">
        <f t="shared" si="413"/>
        <v>0</v>
      </c>
      <c r="F685" s="34"/>
      <c r="G685" s="34"/>
      <c r="H685" s="34"/>
      <c r="I685" s="34"/>
      <c r="J685" s="34"/>
      <c r="K685" s="34"/>
      <c r="L685" s="38"/>
    </row>
    <row r="686" spans="1:12" ht="15.75">
      <c r="A686" s="11"/>
      <c r="B686" s="181"/>
      <c r="C686" s="45" t="s">
        <v>1060</v>
      </c>
      <c r="D686" s="58" t="s">
        <v>1431</v>
      </c>
      <c r="E686" s="34">
        <f t="shared" si="413"/>
        <v>0</v>
      </c>
      <c r="F686" s="34"/>
      <c r="G686" s="34"/>
      <c r="H686" s="34"/>
      <c r="I686" s="34"/>
      <c r="J686" s="34"/>
      <c r="K686" s="34"/>
      <c r="L686" s="196"/>
    </row>
    <row r="687" spans="1:12" ht="15.75">
      <c r="A687" s="49"/>
      <c r="B687" s="87" t="s">
        <v>1441</v>
      </c>
      <c r="C687" s="85"/>
      <c r="D687" s="58" t="s">
        <v>1432</v>
      </c>
      <c r="E687" s="34">
        <f t="shared" si="413"/>
        <v>0</v>
      </c>
      <c r="F687" s="34">
        <f>SUM(F688:F690)</f>
        <v>0</v>
      </c>
      <c r="G687" s="34">
        <f aca="true" t="shared" si="421" ref="G687:L687">SUM(G688:G690)</f>
        <v>0</v>
      </c>
      <c r="H687" s="34">
        <f t="shared" si="421"/>
        <v>0</v>
      </c>
      <c r="I687" s="34">
        <f t="shared" si="421"/>
        <v>0</v>
      </c>
      <c r="J687" s="34">
        <f t="shared" si="421"/>
        <v>0</v>
      </c>
      <c r="K687" s="34">
        <f t="shared" si="421"/>
        <v>0</v>
      </c>
      <c r="L687" s="185">
        <f t="shared" si="421"/>
        <v>0</v>
      </c>
    </row>
    <row r="688" spans="1:12" ht="15.75">
      <c r="A688" s="11"/>
      <c r="B688" s="181"/>
      <c r="C688" s="45" t="s">
        <v>930</v>
      </c>
      <c r="D688" s="58" t="s">
        <v>1433</v>
      </c>
      <c r="E688" s="34">
        <f t="shared" si="413"/>
        <v>0</v>
      </c>
      <c r="F688" s="34"/>
      <c r="G688" s="34"/>
      <c r="H688" s="34"/>
      <c r="I688" s="34"/>
      <c r="J688" s="34"/>
      <c r="K688" s="34"/>
      <c r="L688" s="38"/>
    </row>
    <row r="689" spans="1:12" ht="15.75">
      <c r="A689" s="11"/>
      <c r="B689" s="181"/>
      <c r="C689" s="45" t="s">
        <v>931</v>
      </c>
      <c r="D689" s="58" t="s">
        <v>1434</v>
      </c>
      <c r="E689" s="34">
        <f t="shared" si="413"/>
        <v>0</v>
      </c>
      <c r="F689" s="34"/>
      <c r="G689" s="34"/>
      <c r="H689" s="34"/>
      <c r="I689" s="34"/>
      <c r="J689" s="34"/>
      <c r="K689" s="34"/>
      <c r="L689" s="38"/>
    </row>
    <row r="690" spans="1:12" ht="15.75">
      <c r="A690" s="11"/>
      <c r="B690" s="181"/>
      <c r="C690" s="45" t="s">
        <v>1060</v>
      </c>
      <c r="D690" s="58" t="s">
        <v>1435</v>
      </c>
      <c r="E690" s="34">
        <f t="shared" si="413"/>
        <v>0</v>
      </c>
      <c r="F690" s="34"/>
      <c r="G690" s="34"/>
      <c r="H690" s="34"/>
      <c r="I690" s="34"/>
      <c r="J690" s="34"/>
      <c r="K690" s="34"/>
      <c r="L690" s="196"/>
    </row>
    <row r="691" spans="1:12" ht="33" customHeight="1">
      <c r="A691" s="11"/>
      <c r="B691" s="186" t="s">
        <v>1442</v>
      </c>
      <c r="C691" s="187"/>
      <c r="D691" s="58" t="s">
        <v>1436</v>
      </c>
      <c r="E691" s="34">
        <f t="shared" si="413"/>
        <v>0</v>
      </c>
      <c r="F691" s="34">
        <f>SUM(F692:F694)</f>
        <v>0</v>
      </c>
      <c r="G691" s="34">
        <f aca="true" t="shared" si="422" ref="G691:L691">SUM(G692:G694)</f>
        <v>0</v>
      </c>
      <c r="H691" s="34">
        <f t="shared" si="422"/>
        <v>0</v>
      </c>
      <c r="I691" s="34">
        <f t="shared" si="422"/>
        <v>0</v>
      </c>
      <c r="J691" s="34">
        <f t="shared" si="422"/>
        <v>0</v>
      </c>
      <c r="K691" s="34">
        <f t="shared" si="422"/>
        <v>0</v>
      </c>
      <c r="L691" s="195">
        <f t="shared" si="422"/>
        <v>0</v>
      </c>
    </row>
    <row r="692" spans="1:12" ht="15.75">
      <c r="A692" s="11"/>
      <c r="B692" s="181"/>
      <c r="C692" s="45" t="s">
        <v>930</v>
      </c>
      <c r="D692" s="58" t="s">
        <v>1437</v>
      </c>
      <c r="E692" s="34">
        <f t="shared" si="413"/>
        <v>0</v>
      </c>
      <c r="F692" s="34"/>
      <c r="G692" s="34"/>
      <c r="H692" s="34"/>
      <c r="I692" s="34"/>
      <c r="J692" s="34"/>
      <c r="K692" s="34"/>
      <c r="L692" s="38"/>
    </row>
    <row r="693" spans="1:12" ht="15.75">
      <c r="A693" s="11"/>
      <c r="B693" s="181"/>
      <c r="C693" s="45" t="s">
        <v>931</v>
      </c>
      <c r="D693" s="58" t="s">
        <v>1438</v>
      </c>
      <c r="E693" s="34">
        <f t="shared" si="413"/>
        <v>0</v>
      </c>
      <c r="F693" s="34"/>
      <c r="G693" s="34"/>
      <c r="H693" s="34"/>
      <c r="I693" s="34"/>
      <c r="J693" s="34"/>
      <c r="K693" s="34"/>
      <c r="L693" s="38"/>
    </row>
    <row r="694" spans="1:12" ht="15.75">
      <c r="A694" s="11"/>
      <c r="B694" s="181"/>
      <c r="C694" s="45" t="s">
        <v>1060</v>
      </c>
      <c r="D694" s="58" t="s">
        <v>1439</v>
      </c>
      <c r="E694" s="34">
        <f t="shared" si="413"/>
        <v>0</v>
      </c>
      <c r="F694" s="34"/>
      <c r="G694" s="34"/>
      <c r="H694" s="34"/>
      <c r="I694" s="34"/>
      <c r="J694" s="34"/>
      <c r="K694" s="34"/>
      <c r="L694" s="196"/>
    </row>
    <row r="695" spans="1:12" ht="15.75">
      <c r="A695" s="11"/>
      <c r="B695" s="190" t="s">
        <v>1873</v>
      </c>
      <c r="C695" s="191"/>
      <c r="D695" s="58" t="s">
        <v>1869</v>
      </c>
      <c r="E695" s="34">
        <f t="shared" si="413"/>
        <v>0</v>
      </c>
      <c r="F695" s="34">
        <f>F696+F697</f>
        <v>0</v>
      </c>
      <c r="G695" s="34">
        <f aca="true" t="shared" si="423" ref="G695:L695">G696+G697</f>
        <v>0</v>
      </c>
      <c r="H695" s="34">
        <f t="shared" si="423"/>
        <v>0</v>
      </c>
      <c r="I695" s="34">
        <f t="shared" si="423"/>
        <v>0</v>
      </c>
      <c r="J695" s="34">
        <f t="shared" si="423"/>
        <v>0</v>
      </c>
      <c r="K695" s="34">
        <f t="shared" si="423"/>
        <v>0</v>
      </c>
      <c r="L695" s="75">
        <f t="shared" si="423"/>
        <v>0</v>
      </c>
    </row>
    <row r="696" spans="1:12" ht="15.75">
      <c r="A696" s="11"/>
      <c r="B696" s="181"/>
      <c r="C696" s="45" t="s">
        <v>930</v>
      </c>
      <c r="D696" s="58" t="s">
        <v>1870</v>
      </c>
      <c r="E696" s="34">
        <f t="shared" si="413"/>
        <v>0</v>
      </c>
      <c r="F696" s="34">
        <v>0</v>
      </c>
      <c r="G696" s="34">
        <v>0</v>
      </c>
      <c r="H696" s="34">
        <v>0</v>
      </c>
      <c r="I696" s="34">
        <v>0</v>
      </c>
      <c r="J696" s="34">
        <v>0</v>
      </c>
      <c r="K696" s="34">
        <v>0</v>
      </c>
      <c r="L696" s="196">
        <v>0</v>
      </c>
    </row>
    <row r="697" spans="1:12" ht="15.75">
      <c r="A697" s="11"/>
      <c r="B697" s="181"/>
      <c r="C697" s="45" t="s">
        <v>931</v>
      </c>
      <c r="D697" s="58" t="s">
        <v>1871</v>
      </c>
      <c r="E697" s="34">
        <f t="shared" si="413"/>
        <v>0</v>
      </c>
      <c r="F697" s="34"/>
      <c r="G697" s="34"/>
      <c r="H697" s="34"/>
      <c r="I697" s="34"/>
      <c r="J697" s="34"/>
      <c r="K697" s="34"/>
      <c r="L697" s="196"/>
    </row>
    <row r="698" spans="1:12" ht="15.75">
      <c r="A698" s="177" t="s">
        <v>1380</v>
      </c>
      <c r="B698" s="85"/>
      <c r="C698" s="85"/>
      <c r="D698" s="67" t="s">
        <v>1194</v>
      </c>
      <c r="E698" s="37">
        <f t="shared" si="413"/>
        <v>0</v>
      </c>
      <c r="F698" s="37">
        <f>SUM(F699:F701)</f>
        <v>0</v>
      </c>
      <c r="G698" s="37">
        <f aca="true" t="shared" si="424" ref="G698:L698">SUM(G699:G701)</f>
        <v>0</v>
      </c>
      <c r="H698" s="37">
        <f t="shared" si="424"/>
        <v>0</v>
      </c>
      <c r="I698" s="37">
        <f t="shared" si="424"/>
        <v>0</v>
      </c>
      <c r="J698" s="37">
        <f t="shared" si="424"/>
        <v>0</v>
      </c>
      <c r="K698" s="37">
        <f t="shared" si="424"/>
        <v>0</v>
      </c>
      <c r="L698" s="39">
        <f t="shared" si="424"/>
        <v>0</v>
      </c>
    </row>
    <row r="699" spans="1:12" ht="31.5" customHeight="1">
      <c r="A699" s="50"/>
      <c r="B699" s="85" t="s">
        <v>1195</v>
      </c>
      <c r="C699" s="85"/>
      <c r="D699" s="58" t="s">
        <v>1196</v>
      </c>
      <c r="E699" s="34">
        <f t="shared" si="413"/>
        <v>0</v>
      </c>
      <c r="F699" s="34"/>
      <c r="G699" s="34"/>
      <c r="H699" s="34"/>
      <c r="I699" s="34"/>
      <c r="J699" s="34"/>
      <c r="K699" s="34"/>
      <c r="L699" s="185"/>
    </row>
    <row r="700" spans="1:12" ht="33.75" customHeight="1">
      <c r="A700" s="50"/>
      <c r="B700" s="85" t="s">
        <v>1276</v>
      </c>
      <c r="C700" s="85"/>
      <c r="D700" s="58" t="s">
        <v>1275</v>
      </c>
      <c r="E700" s="34">
        <f t="shared" si="413"/>
        <v>0</v>
      </c>
      <c r="F700" s="34"/>
      <c r="G700" s="34"/>
      <c r="H700" s="34"/>
      <c r="I700" s="34"/>
      <c r="J700" s="34"/>
      <c r="K700" s="34"/>
      <c r="L700" s="38"/>
    </row>
    <row r="701" spans="1:12" ht="15.75">
      <c r="A701" s="50"/>
      <c r="B701" s="85" t="s">
        <v>1379</v>
      </c>
      <c r="C701" s="85"/>
      <c r="D701" s="58" t="s">
        <v>1378</v>
      </c>
      <c r="E701" s="34">
        <f t="shared" si="413"/>
        <v>0</v>
      </c>
      <c r="F701" s="34"/>
      <c r="G701" s="34"/>
      <c r="H701" s="34"/>
      <c r="I701" s="34"/>
      <c r="J701" s="34"/>
      <c r="K701" s="34"/>
      <c r="L701" s="46"/>
    </row>
    <row r="702" spans="1:12" ht="44.25" customHeight="1">
      <c r="A702" s="177" t="s">
        <v>1240</v>
      </c>
      <c r="B702" s="85"/>
      <c r="C702" s="85"/>
      <c r="D702" s="67" t="s">
        <v>264</v>
      </c>
      <c r="E702" s="37">
        <f>F702+G702+H702+I702</f>
        <v>139597.81</v>
      </c>
      <c r="F702" s="37">
        <f>F703+F707+F711+F715+F719+F723+F727+F731+F734+F739+F742</f>
        <v>863.9800000000006</v>
      </c>
      <c r="G702" s="37">
        <f aca="true" t="shared" si="425" ref="G702:L702">G703+G707+G711+G715+G719+G723+G727+G731+G734+G739+G742</f>
        <v>138733.83</v>
      </c>
      <c r="H702" s="37">
        <f t="shared" si="425"/>
        <v>0</v>
      </c>
      <c r="I702" s="37">
        <f t="shared" si="425"/>
        <v>0</v>
      </c>
      <c r="J702" s="37">
        <f t="shared" si="425"/>
        <v>145460.91802</v>
      </c>
      <c r="K702" s="37">
        <f t="shared" si="425"/>
        <v>146019.29682</v>
      </c>
      <c r="L702" s="254">
        <f t="shared" si="425"/>
        <v>145318.0827</v>
      </c>
    </row>
    <row r="703" spans="1:14" ht="15.75">
      <c r="A703" s="49"/>
      <c r="B703" s="87" t="s">
        <v>1148</v>
      </c>
      <c r="C703" s="85"/>
      <c r="D703" s="58" t="s">
        <v>1065</v>
      </c>
      <c r="E703" s="34">
        <f t="shared" si="413"/>
        <v>2162</v>
      </c>
      <c r="F703" s="34">
        <f>F704+F705+F706</f>
        <v>521</v>
      </c>
      <c r="G703" s="34">
        <f aca="true" t="shared" si="426" ref="G703:L703">G704+G705+G706</f>
        <v>1641</v>
      </c>
      <c r="H703" s="34">
        <f t="shared" si="426"/>
        <v>0</v>
      </c>
      <c r="I703" s="34">
        <f t="shared" si="426"/>
        <v>0</v>
      </c>
      <c r="J703" s="34">
        <f t="shared" si="426"/>
        <v>2252.804</v>
      </c>
      <c r="K703" s="34">
        <f t="shared" si="426"/>
        <v>2261.4519999999998</v>
      </c>
      <c r="L703" s="34">
        <f t="shared" si="426"/>
        <v>2250.642</v>
      </c>
      <c r="N703" s="255"/>
    </row>
    <row r="704" spans="1:12" ht="15.75">
      <c r="A704" s="11"/>
      <c r="B704" s="181"/>
      <c r="C704" s="45" t="s">
        <v>930</v>
      </c>
      <c r="D704" s="58" t="s">
        <v>1066</v>
      </c>
      <c r="E704" s="34">
        <f t="shared" si="413"/>
        <v>0</v>
      </c>
      <c r="F704" s="34">
        <v>0</v>
      </c>
      <c r="G704" s="34">
        <f>30833-81-30752</f>
        <v>0</v>
      </c>
      <c r="H704" s="34">
        <v>0</v>
      </c>
      <c r="I704" s="34">
        <v>0</v>
      </c>
      <c r="J704" s="220">
        <f>(E704*(4.2)/100+E704)</f>
        <v>0</v>
      </c>
      <c r="K704" s="220">
        <f>(E704*(4.6)/100+E704)</f>
        <v>0</v>
      </c>
      <c r="L704" s="221">
        <f>(E704*(4.1)/100+E704)</f>
        <v>0</v>
      </c>
    </row>
    <row r="705" spans="1:12" ht="15.75">
      <c r="A705" s="11"/>
      <c r="B705" s="181"/>
      <c r="C705" s="45" t="s">
        <v>931</v>
      </c>
      <c r="D705" s="58" t="s">
        <v>1067</v>
      </c>
      <c r="E705" s="34">
        <f t="shared" si="413"/>
        <v>2162</v>
      </c>
      <c r="F705" s="34">
        <v>521</v>
      </c>
      <c r="G705" s="34">
        <v>1641</v>
      </c>
      <c r="H705" s="34">
        <v>0</v>
      </c>
      <c r="I705" s="34">
        <v>0</v>
      </c>
      <c r="J705" s="220">
        <f>(E705*(4.2)/100+E705)</f>
        <v>2252.804</v>
      </c>
      <c r="K705" s="220">
        <f>(E705*(4.6)/100+E705)</f>
        <v>2261.4519999999998</v>
      </c>
      <c r="L705" s="221">
        <f>(E705*(4.1)/100+E705)</f>
        <v>2250.642</v>
      </c>
    </row>
    <row r="706" spans="1:12" ht="15.75">
      <c r="A706" s="11"/>
      <c r="B706" s="181"/>
      <c r="C706" s="45" t="s">
        <v>1060</v>
      </c>
      <c r="D706" s="58" t="s">
        <v>1068</v>
      </c>
      <c r="E706" s="34">
        <f t="shared" si="413"/>
        <v>0</v>
      </c>
      <c r="F706" s="34"/>
      <c r="G706" s="34"/>
      <c r="H706" s="34"/>
      <c r="I706" s="34"/>
      <c r="J706" s="220">
        <f>(E706*(4.2)/100+E706)</f>
        <v>0</v>
      </c>
      <c r="K706" s="220">
        <f>(E706*(4.6)/100+E706)</f>
        <v>0</v>
      </c>
      <c r="L706" s="221">
        <f>(E706*(4.1)/100+E706)</f>
        <v>0</v>
      </c>
    </row>
    <row r="707" spans="1:12" ht="15.75">
      <c r="A707" s="11"/>
      <c r="B707" s="186" t="s">
        <v>1149</v>
      </c>
      <c r="C707" s="187"/>
      <c r="D707" s="58" t="s">
        <v>1069</v>
      </c>
      <c r="E707" s="34">
        <f t="shared" si="413"/>
        <v>137059.3</v>
      </c>
      <c r="F707" s="34">
        <f>SUM(F708:F710)</f>
        <v>273.4700000000006</v>
      </c>
      <c r="G707" s="34">
        <f aca="true" t="shared" si="427" ref="G707:L707">SUM(G708:G710)</f>
        <v>136785.83</v>
      </c>
      <c r="H707" s="34">
        <f t="shared" si="427"/>
        <v>0</v>
      </c>
      <c r="I707" s="34">
        <f t="shared" si="427"/>
        <v>0</v>
      </c>
      <c r="J707" s="34">
        <f t="shared" si="427"/>
        <v>142815.7906</v>
      </c>
      <c r="K707" s="34">
        <f t="shared" si="427"/>
        <v>143364.01536</v>
      </c>
      <c r="L707" s="185">
        <f t="shared" si="427"/>
        <v>142675.49379</v>
      </c>
    </row>
    <row r="708" spans="1:12" ht="15.75">
      <c r="A708" s="11"/>
      <c r="B708" s="181"/>
      <c r="C708" s="45" t="s">
        <v>930</v>
      </c>
      <c r="D708" s="58" t="s">
        <v>1070</v>
      </c>
      <c r="E708" s="34">
        <f t="shared" si="413"/>
        <v>3.11</v>
      </c>
      <c r="F708" s="34">
        <v>3.11</v>
      </c>
      <c r="G708" s="34">
        <v>0</v>
      </c>
      <c r="H708" s="34">
        <v>0</v>
      </c>
      <c r="I708" s="34">
        <v>0</v>
      </c>
      <c r="J708" s="220">
        <f>(E708*(4.2)/100+E708)</f>
        <v>3.24062</v>
      </c>
      <c r="K708" s="220">
        <f>(F708*(4.2)/100+F708)</f>
        <v>3.24062</v>
      </c>
      <c r="L708" s="220">
        <f>(G708*(4.2)/100+G708)</f>
        <v>0</v>
      </c>
    </row>
    <row r="709" spans="1:12" ht="15.75">
      <c r="A709" s="11"/>
      <c r="B709" s="181"/>
      <c r="C709" s="45" t="s">
        <v>931</v>
      </c>
      <c r="D709" s="58" t="s">
        <v>1071</v>
      </c>
      <c r="E709" s="34">
        <f t="shared" si="413"/>
        <v>137056.19</v>
      </c>
      <c r="F709" s="34">
        <f>121173.59-521-3.11-120379.12</f>
        <v>270.3600000000006</v>
      </c>
      <c r="G709" s="34">
        <v>136785.83</v>
      </c>
      <c r="H709" s="34">
        <v>0</v>
      </c>
      <c r="I709" s="34">
        <v>0</v>
      </c>
      <c r="J709" s="220">
        <f>(E709*(4.2)/100+E709)</f>
        <v>142812.54998</v>
      </c>
      <c r="K709" s="220">
        <f>(E709*(4.6)/100+E709)</f>
        <v>143360.77474</v>
      </c>
      <c r="L709" s="221">
        <f>(E709*(4.1)/100+E709)</f>
        <v>142675.49379</v>
      </c>
    </row>
    <row r="710" spans="1:12" ht="15.75">
      <c r="A710" s="11"/>
      <c r="B710" s="181"/>
      <c r="C710" s="45" t="s">
        <v>1060</v>
      </c>
      <c r="D710" s="58" t="s">
        <v>1072</v>
      </c>
      <c r="E710" s="34">
        <f t="shared" si="413"/>
        <v>0</v>
      </c>
      <c r="F710" s="34">
        <v>0</v>
      </c>
      <c r="G710" s="34">
        <v>0</v>
      </c>
      <c r="H710" s="34">
        <v>0</v>
      </c>
      <c r="I710" s="34">
        <v>0</v>
      </c>
      <c r="J710" s="220">
        <f>(E710*(4.2)/100+E710)</f>
        <v>0</v>
      </c>
      <c r="K710" s="220">
        <f>(E710*(4.6)/100+E710)</f>
        <v>0</v>
      </c>
      <c r="L710" s="221">
        <f>(E710*(4.1)/100+E710)</f>
        <v>0</v>
      </c>
    </row>
    <row r="711" spans="1:12" ht="15.75">
      <c r="A711" s="11"/>
      <c r="B711" s="186" t="s">
        <v>1150</v>
      </c>
      <c r="C711" s="187"/>
      <c r="D711" s="58" t="s">
        <v>1076</v>
      </c>
      <c r="E711" s="34">
        <f t="shared" si="413"/>
        <v>307</v>
      </c>
      <c r="F711" s="34">
        <f>SUM(F712:F714)</f>
        <v>0</v>
      </c>
      <c r="G711" s="34">
        <f aca="true" t="shared" si="428" ref="G711:L711">SUM(G712:G714)</f>
        <v>307</v>
      </c>
      <c r="H711" s="34">
        <f t="shared" si="428"/>
        <v>0</v>
      </c>
      <c r="I711" s="34">
        <f t="shared" si="428"/>
        <v>0</v>
      </c>
      <c r="J711" s="34">
        <f t="shared" si="428"/>
        <v>319.894</v>
      </c>
      <c r="K711" s="34">
        <f t="shared" si="428"/>
        <v>321.122</v>
      </c>
      <c r="L711" s="195">
        <f t="shared" si="428"/>
        <v>319.587</v>
      </c>
    </row>
    <row r="712" spans="1:12" ht="15.75">
      <c r="A712" s="11"/>
      <c r="B712" s="181"/>
      <c r="C712" s="45" t="s">
        <v>930</v>
      </c>
      <c r="D712" s="58" t="s">
        <v>1073</v>
      </c>
      <c r="E712" s="34">
        <f t="shared" si="413"/>
        <v>0</v>
      </c>
      <c r="F712" s="34">
        <v>0</v>
      </c>
      <c r="G712" s="34">
        <f>65189-65189</f>
        <v>0</v>
      </c>
      <c r="H712" s="34">
        <v>0</v>
      </c>
      <c r="I712" s="34">
        <v>0</v>
      </c>
      <c r="J712" s="220">
        <f>(E712*(4.2)/100+E712)</f>
        <v>0</v>
      </c>
      <c r="K712" s="220">
        <f>(E712*(4.6)/100+E712)</f>
        <v>0</v>
      </c>
      <c r="L712" s="221">
        <f>(E712*(4.1)/100+E712)</f>
        <v>0</v>
      </c>
    </row>
    <row r="713" spans="1:12" ht="15.75">
      <c r="A713" s="11"/>
      <c r="B713" s="181"/>
      <c r="C713" s="45" t="s">
        <v>931</v>
      </c>
      <c r="D713" s="58" t="s">
        <v>1074</v>
      </c>
      <c r="E713" s="34">
        <f t="shared" si="413"/>
        <v>307</v>
      </c>
      <c r="F713" s="34">
        <v>0</v>
      </c>
      <c r="G713" s="34">
        <v>307</v>
      </c>
      <c r="H713" s="34">
        <v>0</v>
      </c>
      <c r="I713" s="34">
        <v>0</v>
      </c>
      <c r="J713" s="220">
        <f>(E713*(4.2)/100+E713)</f>
        <v>319.894</v>
      </c>
      <c r="K713" s="220">
        <f>(E713*(4.6)/100+E713)</f>
        <v>321.122</v>
      </c>
      <c r="L713" s="221">
        <f>(E713*(4.1)/100+E713)</f>
        <v>319.587</v>
      </c>
    </row>
    <row r="714" spans="1:12" ht="15.75">
      <c r="A714" s="11"/>
      <c r="B714" s="181"/>
      <c r="C714" s="45" t="s">
        <v>1060</v>
      </c>
      <c r="D714" s="58" t="s">
        <v>1075</v>
      </c>
      <c r="E714" s="34">
        <f t="shared" si="413"/>
        <v>0</v>
      </c>
      <c r="F714" s="34"/>
      <c r="G714" s="34"/>
      <c r="H714" s="34"/>
      <c r="I714" s="34"/>
      <c r="J714" s="220">
        <f>(E714*(4.2)/100+E714)</f>
        <v>0</v>
      </c>
      <c r="K714" s="220">
        <f>(E714*(4.6)/100+E714)</f>
        <v>0</v>
      </c>
      <c r="L714" s="221">
        <f>(E714*(4.1)/100+E714)</f>
        <v>0</v>
      </c>
    </row>
    <row r="715" spans="1:12" ht="15.75">
      <c r="A715" s="11"/>
      <c r="B715" s="167" t="s">
        <v>1151</v>
      </c>
      <c r="C715" s="87"/>
      <c r="D715" s="58" t="s">
        <v>1085</v>
      </c>
      <c r="E715" s="34">
        <f t="shared" si="413"/>
        <v>0</v>
      </c>
      <c r="F715" s="34">
        <f>SUM(F716:F718)</f>
        <v>0</v>
      </c>
      <c r="G715" s="34">
        <f aca="true" t="shared" si="429" ref="G715:L715">SUM(G716:G718)</f>
        <v>0</v>
      </c>
      <c r="H715" s="34">
        <f t="shared" si="429"/>
        <v>0</v>
      </c>
      <c r="I715" s="34">
        <f t="shared" si="429"/>
        <v>0</v>
      </c>
      <c r="J715" s="34">
        <f t="shared" si="429"/>
        <v>0</v>
      </c>
      <c r="K715" s="34">
        <f t="shared" si="429"/>
        <v>0</v>
      </c>
      <c r="L715" s="195">
        <f t="shared" si="429"/>
        <v>0</v>
      </c>
    </row>
    <row r="716" spans="1:12" ht="15.75">
      <c r="A716" s="11"/>
      <c r="B716" s="181"/>
      <c r="C716" s="45" t="s">
        <v>930</v>
      </c>
      <c r="D716" s="58" t="s">
        <v>1086</v>
      </c>
      <c r="E716" s="34">
        <f t="shared" si="413"/>
        <v>0</v>
      </c>
      <c r="F716" s="34"/>
      <c r="G716" s="34"/>
      <c r="H716" s="34"/>
      <c r="I716" s="34"/>
      <c r="J716" s="34"/>
      <c r="K716" s="34"/>
      <c r="L716" s="38"/>
    </row>
    <row r="717" spans="1:12" ht="15.75">
      <c r="A717" s="11"/>
      <c r="B717" s="181"/>
      <c r="C717" s="45" t="s">
        <v>931</v>
      </c>
      <c r="D717" s="58" t="s">
        <v>1087</v>
      </c>
      <c r="E717" s="34">
        <f t="shared" si="413"/>
        <v>0</v>
      </c>
      <c r="F717" s="34"/>
      <c r="G717" s="34"/>
      <c r="H717" s="34"/>
      <c r="I717" s="34"/>
      <c r="J717" s="34"/>
      <c r="K717" s="34"/>
      <c r="L717" s="38"/>
    </row>
    <row r="718" spans="1:12" ht="15.75">
      <c r="A718" s="11"/>
      <c r="B718" s="181"/>
      <c r="C718" s="45" t="s">
        <v>1060</v>
      </c>
      <c r="D718" s="58" t="s">
        <v>1088</v>
      </c>
      <c r="E718" s="34">
        <f t="shared" si="413"/>
        <v>0</v>
      </c>
      <c r="F718" s="34"/>
      <c r="G718" s="34"/>
      <c r="H718" s="34"/>
      <c r="I718" s="34"/>
      <c r="J718" s="34"/>
      <c r="K718" s="34"/>
      <c r="L718" s="196"/>
    </row>
    <row r="719" spans="1:12" ht="29.25" customHeight="1">
      <c r="A719" s="11"/>
      <c r="B719" s="167" t="s">
        <v>1152</v>
      </c>
      <c r="C719" s="87"/>
      <c r="D719" s="58" t="s">
        <v>1089</v>
      </c>
      <c r="E719" s="34">
        <f t="shared" si="413"/>
        <v>0</v>
      </c>
      <c r="F719" s="34">
        <f>SUM(F720:F722)</f>
        <v>0</v>
      </c>
      <c r="G719" s="34">
        <f aca="true" t="shared" si="430" ref="G719:L719">SUM(G720:G722)</f>
        <v>0</v>
      </c>
      <c r="H719" s="34">
        <f t="shared" si="430"/>
        <v>0</v>
      </c>
      <c r="I719" s="34">
        <f t="shared" si="430"/>
        <v>0</v>
      </c>
      <c r="J719" s="34">
        <f t="shared" si="430"/>
        <v>0</v>
      </c>
      <c r="K719" s="34">
        <f t="shared" si="430"/>
        <v>0</v>
      </c>
      <c r="L719" s="195">
        <f t="shared" si="430"/>
        <v>0</v>
      </c>
    </row>
    <row r="720" spans="1:12" ht="15.75">
      <c r="A720" s="11"/>
      <c r="B720" s="181"/>
      <c r="C720" s="45" t="s">
        <v>930</v>
      </c>
      <c r="D720" s="58" t="s">
        <v>1090</v>
      </c>
      <c r="E720" s="34">
        <f t="shared" si="413"/>
        <v>0</v>
      </c>
      <c r="F720" s="34"/>
      <c r="G720" s="34"/>
      <c r="H720" s="34"/>
      <c r="I720" s="34"/>
      <c r="J720" s="34"/>
      <c r="K720" s="34"/>
      <c r="L720" s="38"/>
    </row>
    <row r="721" spans="1:12" ht="15.75">
      <c r="A721" s="11"/>
      <c r="B721" s="181"/>
      <c r="C721" s="45" t="s">
        <v>931</v>
      </c>
      <c r="D721" s="58" t="s">
        <v>1091</v>
      </c>
      <c r="E721" s="34">
        <f aca="true" t="shared" si="431" ref="E721:E744">F721+G721+H721+I721</f>
        <v>0</v>
      </c>
      <c r="F721" s="34"/>
      <c r="G721" s="34"/>
      <c r="H721" s="34"/>
      <c r="I721" s="34"/>
      <c r="J721" s="34"/>
      <c r="K721" s="34"/>
      <c r="L721" s="38"/>
    </row>
    <row r="722" spans="1:12" ht="15.75">
      <c r="A722" s="11"/>
      <c r="B722" s="181"/>
      <c r="C722" s="45" t="s">
        <v>1060</v>
      </c>
      <c r="D722" s="58" t="s">
        <v>1092</v>
      </c>
      <c r="E722" s="34">
        <f t="shared" si="431"/>
        <v>0</v>
      </c>
      <c r="F722" s="34"/>
      <c r="G722" s="34"/>
      <c r="H722" s="34"/>
      <c r="I722" s="34"/>
      <c r="J722" s="34"/>
      <c r="K722" s="34"/>
      <c r="L722" s="196"/>
    </row>
    <row r="723" spans="1:12" ht="15.75">
      <c r="A723" s="11"/>
      <c r="B723" s="167" t="s">
        <v>1153</v>
      </c>
      <c r="C723" s="87"/>
      <c r="D723" s="58" t="s">
        <v>1077</v>
      </c>
      <c r="E723" s="34">
        <f t="shared" si="431"/>
        <v>0</v>
      </c>
      <c r="F723" s="34">
        <f>SUM(F724:F726)</f>
        <v>0</v>
      </c>
      <c r="G723" s="34">
        <f aca="true" t="shared" si="432" ref="G723:L723">SUM(G724:G726)</f>
        <v>0</v>
      </c>
      <c r="H723" s="34">
        <f t="shared" si="432"/>
        <v>0</v>
      </c>
      <c r="I723" s="34">
        <f t="shared" si="432"/>
        <v>0</v>
      </c>
      <c r="J723" s="34">
        <f t="shared" si="432"/>
        <v>0</v>
      </c>
      <c r="K723" s="34">
        <f t="shared" si="432"/>
        <v>0</v>
      </c>
      <c r="L723" s="195">
        <f t="shared" si="432"/>
        <v>0</v>
      </c>
    </row>
    <row r="724" spans="1:12" ht="15.75">
      <c r="A724" s="11"/>
      <c r="B724" s="181"/>
      <c r="C724" s="45" t="s">
        <v>930</v>
      </c>
      <c r="D724" s="58" t="s">
        <v>1078</v>
      </c>
      <c r="E724" s="34">
        <f t="shared" si="431"/>
        <v>0</v>
      </c>
      <c r="F724" s="34"/>
      <c r="G724" s="34"/>
      <c r="H724" s="34"/>
      <c r="I724" s="34"/>
      <c r="J724" s="34"/>
      <c r="K724" s="34"/>
      <c r="L724" s="38"/>
    </row>
    <row r="725" spans="1:12" ht="15.75">
      <c r="A725" s="11"/>
      <c r="B725" s="181"/>
      <c r="C725" s="45" t="s">
        <v>931</v>
      </c>
      <c r="D725" s="58" t="s">
        <v>1079</v>
      </c>
      <c r="E725" s="34">
        <f t="shared" si="431"/>
        <v>0</v>
      </c>
      <c r="F725" s="34"/>
      <c r="G725" s="34"/>
      <c r="H725" s="34"/>
      <c r="I725" s="34"/>
      <c r="J725" s="34"/>
      <c r="K725" s="34"/>
      <c r="L725" s="38"/>
    </row>
    <row r="726" spans="1:12" ht="15.75">
      <c r="A726" s="11"/>
      <c r="B726" s="181"/>
      <c r="C726" s="45" t="s">
        <v>1060</v>
      </c>
      <c r="D726" s="58" t="s">
        <v>1080</v>
      </c>
      <c r="E726" s="34">
        <f t="shared" si="431"/>
        <v>0</v>
      </c>
      <c r="F726" s="34"/>
      <c r="G726" s="34"/>
      <c r="H726" s="34"/>
      <c r="I726" s="34"/>
      <c r="J726" s="34"/>
      <c r="K726" s="34"/>
      <c r="L726" s="196"/>
    </row>
    <row r="727" spans="1:12" ht="15.75">
      <c r="A727" s="11"/>
      <c r="B727" s="167" t="s">
        <v>1154</v>
      </c>
      <c r="C727" s="87"/>
      <c r="D727" s="58" t="s">
        <v>1081</v>
      </c>
      <c r="E727" s="34">
        <f t="shared" si="431"/>
        <v>0</v>
      </c>
      <c r="F727" s="34">
        <f>SUM(F728:F730)</f>
        <v>0</v>
      </c>
      <c r="G727" s="34">
        <f aca="true" t="shared" si="433" ref="G727:L727">SUM(G728:G730)</f>
        <v>0</v>
      </c>
      <c r="H727" s="34">
        <f t="shared" si="433"/>
        <v>0</v>
      </c>
      <c r="I727" s="34">
        <f t="shared" si="433"/>
        <v>0</v>
      </c>
      <c r="J727" s="34">
        <f t="shared" si="433"/>
        <v>0</v>
      </c>
      <c r="K727" s="34">
        <f t="shared" si="433"/>
        <v>0</v>
      </c>
      <c r="L727" s="195">
        <f t="shared" si="433"/>
        <v>0</v>
      </c>
    </row>
    <row r="728" spans="1:12" ht="15.75">
      <c r="A728" s="11"/>
      <c r="B728" s="181"/>
      <c r="C728" s="45" t="s">
        <v>930</v>
      </c>
      <c r="D728" s="58" t="s">
        <v>1082</v>
      </c>
      <c r="E728" s="34">
        <f t="shared" si="431"/>
        <v>0</v>
      </c>
      <c r="F728" s="34"/>
      <c r="G728" s="34"/>
      <c r="H728" s="34"/>
      <c r="I728" s="34"/>
      <c r="J728" s="34"/>
      <c r="K728" s="34"/>
      <c r="L728" s="38"/>
    </row>
    <row r="729" spans="1:12" ht="15.75">
      <c r="A729" s="11"/>
      <c r="B729" s="181"/>
      <c r="C729" s="45" t="s">
        <v>931</v>
      </c>
      <c r="D729" s="58" t="s">
        <v>1083</v>
      </c>
      <c r="E729" s="34">
        <f t="shared" si="431"/>
        <v>0</v>
      </c>
      <c r="F729" s="34"/>
      <c r="G729" s="34"/>
      <c r="H729" s="34"/>
      <c r="I729" s="34"/>
      <c r="J729" s="34"/>
      <c r="K729" s="34"/>
      <c r="L729" s="38"/>
    </row>
    <row r="730" spans="1:12" ht="15.75">
      <c r="A730" s="11"/>
      <c r="B730" s="181"/>
      <c r="C730" s="45" t="s">
        <v>1060</v>
      </c>
      <c r="D730" s="58" t="s">
        <v>1084</v>
      </c>
      <c r="E730" s="34">
        <f t="shared" si="431"/>
        <v>0</v>
      </c>
      <c r="F730" s="34"/>
      <c r="G730" s="34"/>
      <c r="H730" s="34"/>
      <c r="I730" s="34"/>
      <c r="J730" s="34"/>
      <c r="K730" s="34"/>
      <c r="L730" s="196"/>
    </row>
    <row r="731" spans="1:12" ht="15.75">
      <c r="A731" s="11"/>
      <c r="B731" s="167" t="s">
        <v>1171</v>
      </c>
      <c r="C731" s="87"/>
      <c r="D731" s="58" t="s">
        <v>1168</v>
      </c>
      <c r="E731" s="34">
        <f t="shared" si="431"/>
        <v>69.51</v>
      </c>
      <c r="F731" s="34">
        <f>SUM(F732:F733)</f>
        <v>69.51</v>
      </c>
      <c r="G731" s="34">
        <f aca="true" t="shared" si="434" ref="G731:L731">SUM(G732:G733)</f>
        <v>0</v>
      </c>
      <c r="H731" s="34">
        <f t="shared" si="434"/>
        <v>0</v>
      </c>
      <c r="I731" s="34">
        <f t="shared" si="434"/>
        <v>0</v>
      </c>
      <c r="J731" s="34">
        <f t="shared" si="434"/>
        <v>72.42942000000001</v>
      </c>
      <c r="K731" s="34">
        <f t="shared" si="434"/>
        <v>72.70746000000001</v>
      </c>
      <c r="L731" s="256">
        <f t="shared" si="434"/>
        <v>72.35991</v>
      </c>
    </row>
    <row r="732" spans="1:12" ht="15.75">
      <c r="A732" s="11"/>
      <c r="B732" s="181"/>
      <c r="C732" s="45" t="s">
        <v>930</v>
      </c>
      <c r="D732" s="58" t="s">
        <v>1169</v>
      </c>
      <c r="E732" s="34">
        <f t="shared" si="431"/>
        <v>0</v>
      </c>
      <c r="F732" s="34">
        <v>0</v>
      </c>
      <c r="G732" s="34">
        <v>0</v>
      </c>
      <c r="H732" s="34">
        <v>0</v>
      </c>
      <c r="I732" s="34">
        <v>0</v>
      </c>
      <c r="J732" s="220">
        <f>(E732*(4.2)/100+E732)</f>
        <v>0</v>
      </c>
      <c r="K732" s="220">
        <f>(E732*(4.6)/100+E732)</f>
        <v>0</v>
      </c>
      <c r="L732" s="221">
        <f>(E732*(4.1)/100+E732)</f>
        <v>0</v>
      </c>
    </row>
    <row r="733" spans="1:12" ht="15.75">
      <c r="A733" s="11"/>
      <c r="B733" s="181"/>
      <c r="C733" s="45" t="s">
        <v>931</v>
      </c>
      <c r="D733" s="58" t="s">
        <v>1170</v>
      </c>
      <c r="E733" s="34">
        <f t="shared" si="431"/>
        <v>69.51</v>
      </c>
      <c r="F733" s="34">
        <v>69.51</v>
      </c>
      <c r="G733" s="34">
        <v>0</v>
      </c>
      <c r="H733" s="34">
        <v>0</v>
      </c>
      <c r="I733" s="34">
        <v>0</v>
      </c>
      <c r="J733" s="220">
        <f>(E733*(4.2)/100+E733)</f>
        <v>72.42942000000001</v>
      </c>
      <c r="K733" s="220">
        <f>(E733*(4.6)/100+E733)</f>
        <v>72.70746000000001</v>
      </c>
      <c r="L733" s="221">
        <f>(E733*(4.1)/100+E733)</f>
        <v>72.35991</v>
      </c>
    </row>
    <row r="734" spans="1:12" ht="18.75" customHeight="1">
      <c r="A734" s="11"/>
      <c r="B734" s="167" t="s">
        <v>1251</v>
      </c>
      <c r="C734" s="87"/>
      <c r="D734" s="58" t="s">
        <v>1214</v>
      </c>
      <c r="E734" s="34">
        <f t="shared" si="431"/>
        <v>0</v>
      </c>
      <c r="F734" s="34">
        <f>SUM(F735:F738)</f>
        <v>0</v>
      </c>
      <c r="G734" s="34">
        <f aca="true" t="shared" si="435" ref="G734:L734">SUM(G735:G738)</f>
        <v>0</v>
      </c>
      <c r="H734" s="34">
        <f t="shared" si="435"/>
        <v>0</v>
      </c>
      <c r="I734" s="34">
        <f t="shared" si="435"/>
        <v>0</v>
      </c>
      <c r="J734" s="34">
        <f t="shared" si="435"/>
        <v>0</v>
      </c>
      <c r="K734" s="34">
        <f t="shared" si="435"/>
        <v>0</v>
      </c>
      <c r="L734" s="257">
        <f t="shared" si="435"/>
        <v>0</v>
      </c>
    </row>
    <row r="735" spans="1:12" ht="15.75">
      <c r="A735" s="11"/>
      <c r="B735" s="181"/>
      <c r="C735" s="45" t="s">
        <v>930</v>
      </c>
      <c r="D735" s="58" t="s">
        <v>1215</v>
      </c>
      <c r="E735" s="34">
        <f t="shared" si="431"/>
        <v>0</v>
      </c>
      <c r="F735" s="34"/>
      <c r="G735" s="34"/>
      <c r="H735" s="34"/>
      <c r="I735" s="34"/>
      <c r="J735" s="34"/>
      <c r="K735" s="34"/>
      <c r="L735" s="38"/>
    </row>
    <row r="736" spans="1:12" ht="15.75">
      <c r="A736" s="11"/>
      <c r="B736" s="181"/>
      <c r="C736" s="45" t="s">
        <v>931</v>
      </c>
      <c r="D736" s="58" t="s">
        <v>1216</v>
      </c>
      <c r="E736" s="34">
        <f t="shared" si="431"/>
        <v>0</v>
      </c>
      <c r="F736" s="34"/>
      <c r="G736" s="34"/>
      <c r="H736" s="34"/>
      <c r="I736" s="34"/>
      <c r="J736" s="34"/>
      <c r="K736" s="34"/>
      <c r="L736" s="38"/>
    </row>
    <row r="737" spans="1:12" ht="15.75">
      <c r="A737" s="11"/>
      <c r="B737" s="181"/>
      <c r="C737" s="45" t="s">
        <v>1060</v>
      </c>
      <c r="D737" s="58" t="s">
        <v>1217</v>
      </c>
      <c r="E737" s="34">
        <f t="shared" si="431"/>
        <v>0</v>
      </c>
      <c r="F737" s="34"/>
      <c r="G737" s="34"/>
      <c r="H737" s="34"/>
      <c r="I737" s="34"/>
      <c r="J737" s="34"/>
      <c r="K737" s="34"/>
      <c r="L737" s="196"/>
    </row>
    <row r="738" spans="1:12" ht="34.5" customHeight="1">
      <c r="A738" s="11"/>
      <c r="B738" s="181"/>
      <c r="C738" s="78" t="s">
        <v>1250</v>
      </c>
      <c r="D738" s="58" t="s">
        <v>1249</v>
      </c>
      <c r="E738" s="34">
        <f t="shared" si="431"/>
        <v>0</v>
      </c>
      <c r="F738" s="34"/>
      <c r="G738" s="34"/>
      <c r="H738" s="34"/>
      <c r="I738" s="34"/>
      <c r="J738" s="34"/>
      <c r="K738" s="34"/>
      <c r="L738" s="197"/>
    </row>
    <row r="739" spans="1:12" ht="33" customHeight="1">
      <c r="A739" s="11"/>
      <c r="B739" s="186" t="s">
        <v>1239</v>
      </c>
      <c r="C739" s="186"/>
      <c r="D739" s="58" t="s">
        <v>1232</v>
      </c>
      <c r="E739" s="34">
        <f t="shared" si="431"/>
        <v>0</v>
      </c>
      <c r="F739" s="34">
        <f>SUM(F740:F741)</f>
        <v>0</v>
      </c>
      <c r="G739" s="34">
        <f aca="true" t="shared" si="436" ref="G739:L739">SUM(G740:G741)</f>
        <v>0</v>
      </c>
      <c r="H739" s="34">
        <f t="shared" si="436"/>
        <v>0</v>
      </c>
      <c r="I739" s="34">
        <f t="shared" si="436"/>
        <v>0</v>
      </c>
      <c r="J739" s="34">
        <f t="shared" si="436"/>
        <v>0</v>
      </c>
      <c r="K739" s="34">
        <f t="shared" si="436"/>
        <v>0</v>
      </c>
      <c r="L739" s="197">
        <f t="shared" si="436"/>
        <v>0</v>
      </c>
    </row>
    <row r="740" spans="1:12" ht="15.75">
      <c r="A740" s="11"/>
      <c r="B740" s="181"/>
      <c r="C740" s="45" t="s">
        <v>930</v>
      </c>
      <c r="D740" s="58" t="s">
        <v>1234</v>
      </c>
      <c r="E740" s="34">
        <f t="shared" si="431"/>
        <v>0</v>
      </c>
      <c r="F740" s="34"/>
      <c r="G740" s="34"/>
      <c r="H740" s="34"/>
      <c r="I740" s="34"/>
      <c r="J740" s="34"/>
      <c r="K740" s="34"/>
      <c r="L740" s="38"/>
    </row>
    <row r="741" spans="1:12" ht="15.75">
      <c r="A741" s="11"/>
      <c r="B741" s="181"/>
      <c r="C741" s="45" t="s">
        <v>931</v>
      </c>
      <c r="D741" s="58" t="s">
        <v>1235</v>
      </c>
      <c r="E741" s="34">
        <f t="shared" si="431"/>
        <v>0</v>
      </c>
      <c r="F741" s="34"/>
      <c r="G741" s="34"/>
      <c r="H741" s="34"/>
      <c r="I741" s="34"/>
      <c r="J741" s="34"/>
      <c r="K741" s="34"/>
      <c r="L741" s="38"/>
    </row>
    <row r="742" spans="1:12" ht="32.25" customHeight="1">
      <c r="A742" s="198"/>
      <c r="B742" s="199" t="s">
        <v>1238</v>
      </c>
      <c r="C742" s="200"/>
      <c r="D742" s="69" t="s">
        <v>1233</v>
      </c>
      <c r="E742" s="36">
        <f t="shared" si="431"/>
        <v>0</v>
      </c>
      <c r="F742" s="36">
        <f>SUM(F743:F744)</f>
        <v>0</v>
      </c>
      <c r="G742" s="36">
        <f aca="true" t="shared" si="437" ref="G742:L742">SUM(G743:G744)</f>
        <v>0</v>
      </c>
      <c r="H742" s="36">
        <f t="shared" si="437"/>
        <v>0</v>
      </c>
      <c r="I742" s="36">
        <f t="shared" si="437"/>
        <v>0</v>
      </c>
      <c r="J742" s="36">
        <f t="shared" si="437"/>
        <v>0</v>
      </c>
      <c r="K742" s="36">
        <f t="shared" si="437"/>
        <v>0</v>
      </c>
      <c r="L742" s="197">
        <f t="shared" si="437"/>
        <v>0</v>
      </c>
    </row>
    <row r="743" spans="1:12" ht="15.75">
      <c r="A743" s="201"/>
      <c r="B743" s="202"/>
      <c r="C743" s="1" t="s">
        <v>930</v>
      </c>
      <c r="D743" s="70" t="s">
        <v>1236</v>
      </c>
      <c r="E743" s="7">
        <f t="shared" si="431"/>
        <v>0</v>
      </c>
      <c r="F743" s="7"/>
      <c r="G743" s="7"/>
      <c r="H743" s="7"/>
      <c r="I743" s="203"/>
      <c r="J743" s="7"/>
      <c r="K743" s="7"/>
      <c r="L743" s="204"/>
    </row>
    <row r="744" spans="1:12" ht="16.5" thickBot="1">
      <c r="A744" s="258"/>
      <c r="B744" s="259"/>
      <c r="C744" s="260" t="s">
        <v>931</v>
      </c>
      <c r="D744" s="261" t="s">
        <v>1237</v>
      </c>
      <c r="E744" s="262">
        <f t="shared" si="431"/>
        <v>0</v>
      </c>
      <c r="F744" s="262"/>
      <c r="G744" s="262"/>
      <c r="H744" s="262"/>
      <c r="I744" s="263"/>
      <c r="J744" s="262"/>
      <c r="K744" s="262"/>
      <c r="L744" s="264"/>
    </row>
    <row r="746" spans="2:3" ht="15.75">
      <c r="B746" s="103" t="s">
        <v>631</v>
      </c>
      <c r="C746" s="265"/>
    </row>
    <row r="747" spans="2:3" ht="15.75">
      <c r="B747" s="103" t="s">
        <v>249</v>
      </c>
      <c r="C747" s="265"/>
    </row>
    <row r="748" spans="2:3" ht="15.75">
      <c r="B748" s="103" t="s">
        <v>250</v>
      </c>
      <c r="C748" s="103"/>
    </row>
    <row r="749" spans="2:3" ht="15.75">
      <c r="B749" s="103" t="s">
        <v>24</v>
      </c>
      <c r="C749" s="103"/>
    </row>
    <row r="750" spans="2:3" ht="15.75">
      <c r="B750" s="103" t="s">
        <v>1135</v>
      </c>
      <c r="C750" s="4"/>
    </row>
    <row r="751" spans="2:3" ht="15.75">
      <c r="B751" s="3" t="s">
        <v>1137</v>
      </c>
      <c r="C751" s="267"/>
    </row>
    <row r="752" spans="2:3" ht="15.75">
      <c r="B752" s="3" t="s">
        <v>1140</v>
      </c>
      <c r="C752" s="267"/>
    </row>
    <row r="753" ht="15.75">
      <c r="C753" s="267"/>
    </row>
    <row r="754" ht="15.75">
      <c r="C754" s="267"/>
    </row>
    <row r="755" spans="3:7" ht="15.75">
      <c r="C755" s="267"/>
      <c r="E755" s="268" t="s">
        <v>273</v>
      </c>
      <c r="F755" s="10"/>
      <c r="G755" s="17"/>
    </row>
    <row r="756" spans="1:7" ht="15.75">
      <c r="A756" s="269"/>
      <c r="B756" s="269"/>
      <c r="C756" s="267"/>
      <c r="E756" s="270" t="s">
        <v>274</v>
      </c>
      <c r="F756" s="271"/>
      <c r="G756" s="17"/>
    </row>
    <row r="757" spans="1:3" ht="15.75">
      <c r="A757" s="94"/>
      <c r="B757" s="94"/>
      <c r="C757" s="267"/>
    </row>
  </sheetData>
  <sheetProtection/>
  <mergeCells count="311">
    <mergeCell ref="B695:C695"/>
    <mergeCell ref="B318:C318"/>
    <mergeCell ref="B683:C683"/>
    <mergeCell ref="B687:C687"/>
    <mergeCell ref="B691:C691"/>
    <mergeCell ref="A408:C408"/>
    <mergeCell ref="B344:C344"/>
    <mergeCell ref="B322:C322"/>
    <mergeCell ref="B404:C404"/>
    <mergeCell ref="A449:C449"/>
    <mergeCell ref="B612:C612"/>
    <mergeCell ref="B323:C323"/>
    <mergeCell ref="B517:C517"/>
    <mergeCell ref="B277:C277"/>
    <mergeCell ref="B257:C257"/>
    <mergeCell ref="A370:C370"/>
    <mergeCell ref="B407:C407"/>
    <mergeCell ref="B501:C501"/>
    <mergeCell ref="B502:C502"/>
    <mergeCell ref="B586:C586"/>
    <mergeCell ref="B70:C70"/>
    <mergeCell ref="B218:C218"/>
    <mergeCell ref="B607:C607"/>
    <mergeCell ref="A414:C414"/>
    <mergeCell ref="A374:C374"/>
    <mergeCell ref="B384:C384"/>
    <mergeCell ref="B314:C314"/>
    <mergeCell ref="B287:C287"/>
    <mergeCell ref="B282:C282"/>
    <mergeCell ref="B336:C336"/>
    <mergeCell ref="A51:C51"/>
    <mergeCell ref="B585:C585"/>
    <mergeCell ref="B191:C191"/>
    <mergeCell ref="B192:C192"/>
    <mergeCell ref="B193:C193"/>
    <mergeCell ref="B194:C194"/>
    <mergeCell ref="B500:C500"/>
    <mergeCell ref="A321:C321"/>
    <mergeCell ref="B306:C306"/>
    <mergeCell ref="B310:C310"/>
    <mergeCell ref="A402:C402"/>
    <mergeCell ref="B340:C340"/>
    <mergeCell ref="B249:C249"/>
    <mergeCell ref="B262:C262"/>
    <mergeCell ref="B267:C267"/>
    <mergeCell ref="A327:C327"/>
    <mergeCell ref="B359:C359"/>
    <mergeCell ref="B254:C254"/>
    <mergeCell ref="A285:B285"/>
    <mergeCell ref="A325:C325"/>
    <mergeCell ref="B326:C326"/>
    <mergeCell ref="A518:C518"/>
    <mergeCell ref="B519:C519"/>
    <mergeCell ref="B580:C580"/>
    <mergeCell ref="B332:C332"/>
    <mergeCell ref="B403:C403"/>
    <mergeCell ref="B367:C367"/>
    <mergeCell ref="A388:C388"/>
    <mergeCell ref="B364:C364"/>
    <mergeCell ref="B453:C453"/>
    <mergeCell ref="B186:C186"/>
    <mergeCell ref="B731:C731"/>
    <mergeCell ref="B611:C611"/>
    <mergeCell ref="B348:C348"/>
    <mergeCell ref="B352:C352"/>
    <mergeCell ref="B328:C328"/>
    <mergeCell ref="A387:C387"/>
    <mergeCell ref="B381:C381"/>
    <mergeCell ref="B356:C356"/>
    <mergeCell ref="B700:C700"/>
    <mergeCell ref="B302:C302"/>
    <mergeCell ref="A378:C378"/>
    <mergeCell ref="B185:C185"/>
    <mergeCell ref="A221:C221"/>
    <mergeCell ref="B222:C222"/>
    <mergeCell ref="B187:C187"/>
    <mergeCell ref="B225:C225"/>
    <mergeCell ref="B226:C226"/>
    <mergeCell ref="B195:C195"/>
    <mergeCell ref="B196:C196"/>
    <mergeCell ref="B198:C198"/>
    <mergeCell ref="B243:C243"/>
    <mergeCell ref="A239:C239"/>
    <mergeCell ref="B231:C231"/>
    <mergeCell ref="B188:C188"/>
    <mergeCell ref="B232:C232"/>
    <mergeCell ref="B240:C240"/>
    <mergeCell ref="B228:C228"/>
    <mergeCell ref="B229:C229"/>
    <mergeCell ref="B227:C227"/>
    <mergeCell ref="B237:C237"/>
    <mergeCell ref="B236:C236"/>
    <mergeCell ref="B246:C246"/>
    <mergeCell ref="B272:C272"/>
    <mergeCell ref="B292:C292"/>
    <mergeCell ref="B182:C182"/>
    <mergeCell ref="B183:C183"/>
    <mergeCell ref="B184:C184"/>
    <mergeCell ref="B223:C223"/>
    <mergeCell ref="B224:C224"/>
    <mergeCell ref="B233:C233"/>
    <mergeCell ref="J10:L10"/>
    <mergeCell ref="D10:D12"/>
    <mergeCell ref="E10:I10"/>
    <mergeCell ref="J11:J12"/>
    <mergeCell ref="K11:K12"/>
    <mergeCell ref="L11:L12"/>
    <mergeCell ref="B170:C170"/>
    <mergeCell ref="B171:C171"/>
    <mergeCell ref="B197:C197"/>
    <mergeCell ref="A756:B756"/>
    <mergeCell ref="B173:C173"/>
    <mergeCell ref="B174:C174"/>
    <mergeCell ref="B175:C175"/>
    <mergeCell ref="B178:C178"/>
    <mergeCell ref="B181:C181"/>
    <mergeCell ref="B297:C297"/>
    <mergeCell ref="A391:C391"/>
    <mergeCell ref="A401:C401"/>
    <mergeCell ref="B230:C230"/>
    <mergeCell ref="B164:C164"/>
    <mergeCell ref="B169:C169"/>
    <mergeCell ref="B152:C152"/>
    <mergeCell ref="B153:C153"/>
    <mergeCell ref="B155:C155"/>
    <mergeCell ref="B156:C156"/>
    <mergeCell ref="B154:C154"/>
    <mergeCell ref="B168:C168"/>
    <mergeCell ref="B160:C160"/>
    <mergeCell ref="B135:C135"/>
    <mergeCell ref="B136:C136"/>
    <mergeCell ref="B140:C140"/>
    <mergeCell ref="A145:C145"/>
    <mergeCell ref="A146:C146"/>
    <mergeCell ref="B151:C151"/>
    <mergeCell ref="B137:C137"/>
    <mergeCell ref="B147:C147"/>
    <mergeCell ref="A122:C122"/>
    <mergeCell ref="B126:C126"/>
    <mergeCell ref="A129:C129"/>
    <mergeCell ref="B130:C130"/>
    <mergeCell ref="B133:C133"/>
    <mergeCell ref="B134:C134"/>
    <mergeCell ref="B110:C110"/>
    <mergeCell ref="B111:C111"/>
    <mergeCell ref="A115:C115"/>
    <mergeCell ref="A117:C117"/>
    <mergeCell ref="B112:C112"/>
    <mergeCell ref="B119:C119"/>
    <mergeCell ref="A5:I5"/>
    <mergeCell ref="A6:I6"/>
    <mergeCell ref="F11:I11"/>
    <mergeCell ref="B109:C109"/>
    <mergeCell ref="A10:C12"/>
    <mergeCell ref="A102:C102"/>
    <mergeCell ref="B106:C106"/>
    <mergeCell ref="B107:C107"/>
    <mergeCell ref="B108:C108"/>
    <mergeCell ref="A92:C92"/>
    <mergeCell ref="A57:C57"/>
    <mergeCell ref="B50:C50"/>
    <mergeCell ref="B96:C96"/>
    <mergeCell ref="B98:C98"/>
    <mergeCell ref="B99:C99"/>
    <mergeCell ref="B62:C62"/>
    <mergeCell ref="A80:C80"/>
    <mergeCell ref="A81:C81"/>
    <mergeCell ref="B88:C88"/>
    <mergeCell ref="B83:C83"/>
    <mergeCell ref="A34:C34"/>
    <mergeCell ref="A44:C44"/>
    <mergeCell ref="A45:C45"/>
    <mergeCell ref="B46:C46"/>
    <mergeCell ref="B47:C47"/>
    <mergeCell ref="B49:C49"/>
    <mergeCell ref="A13:C13"/>
    <mergeCell ref="A17:C17"/>
    <mergeCell ref="A18:C18"/>
    <mergeCell ref="A21:C21"/>
    <mergeCell ref="B24:C24"/>
    <mergeCell ref="A375:C375"/>
    <mergeCell ref="A25:C25"/>
    <mergeCell ref="B27:C27"/>
    <mergeCell ref="A30:C30"/>
    <mergeCell ref="A31:C31"/>
    <mergeCell ref="B455:C455"/>
    <mergeCell ref="B456:C456"/>
    <mergeCell ref="B419:C419"/>
    <mergeCell ref="A437:C437"/>
    <mergeCell ref="A438:C438"/>
    <mergeCell ref="B445:C445"/>
    <mergeCell ref="B427:C427"/>
    <mergeCell ref="A467:C467"/>
    <mergeCell ref="B469:C469"/>
    <mergeCell ref="A472:C472"/>
    <mergeCell ref="B473:C473"/>
    <mergeCell ref="B477:C477"/>
    <mergeCell ref="A459:C459"/>
    <mergeCell ref="B463:C463"/>
    <mergeCell ref="B464:C464"/>
    <mergeCell ref="B465:C465"/>
    <mergeCell ref="B476:C476"/>
    <mergeCell ref="B480:C480"/>
    <mergeCell ref="A483:C483"/>
    <mergeCell ref="A484:C484"/>
    <mergeCell ref="B493:C493"/>
    <mergeCell ref="B496:C496"/>
    <mergeCell ref="B497:C497"/>
    <mergeCell ref="B487:C487"/>
    <mergeCell ref="B488:C488"/>
    <mergeCell ref="B489:C489"/>
    <mergeCell ref="A504:C504"/>
    <mergeCell ref="B506:C506"/>
    <mergeCell ref="B498:C498"/>
    <mergeCell ref="B503:C503"/>
    <mergeCell ref="A520:C520"/>
    <mergeCell ref="B491:C491"/>
    <mergeCell ref="B492:C492"/>
    <mergeCell ref="B509:C509"/>
    <mergeCell ref="B510:C510"/>
    <mergeCell ref="B511:C511"/>
    <mergeCell ref="B513:C513"/>
    <mergeCell ref="B507:C507"/>
    <mergeCell ref="B512:C512"/>
    <mergeCell ref="B508:C508"/>
    <mergeCell ref="B566:C566"/>
    <mergeCell ref="B570:C570"/>
    <mergeCell ref="B543:C543"/>
    <mergeCell ref="B544:C544"/>
    <mergeCell ref="B526:C526"/>
    <mergeCell ref="B527:C527"/>
    <mergeCell ref="B29:C29"/>
    <mergeCell ref="B558:C558"/>
    <mergeCell ref="B654:C654"/>
    <mergeCell ref="B561:C561"/>
    <mergeCell ref="B560:C560"/>
    <mergeCell ref="B649:C649"/>
    <mergeCell ref="A616:C616"/>
    <mergeCell ref="B579:C579"/>
    <mergeCell ref="A610:C610"/>
    <mergeCell ref="B644:C644"/>
    <mergeCell ref="B639:C639"/>
    <mergeCell ref="B620:C620"/>
    <mergeCell ref="B28:C28"/>
    <mergeCell ref="B385:C385"/>
    <mergeCell ref="A382:C382"/>
    <mergeCell ref="B581:C581"/>
    <mergeCell ref="B575:C575"/>
    <mergeCell ref="B577:C577"/>
    <mergeCell ref="B572:C572"/>
    <mergeCell ref="B573:C573"/>
    <mergeCell ref="B659:C659"/>
    <mergeCell ref="B742:C742"/>
    <mergeCell ref="B734:C734"/>
    <mergeCell ref="B727:C727"/>
    <mergeCell ref="B703:C703"/>
    <mergeCell ref="B707:C707"/>
    <mergeCell ref="B711:C711"/>
    <mergeCell ref="B715:C715"/>
    <mergeCell ref="B723:C723"/>
    <mergeCell ref="B719:C719"/>
    <mergeCell ref="B515:C515"/>
    <mergeCell ref="A542:C542"/>
    <mergeCell ref="B739:C739"/>
    <mergeCell ref="A702:C702"/>
    <mergeCell ref="B674:C674"/>
    <mergeCell ref="B699:C699"/>
    <mergeCell ref="B669:C669"/>
    <mergeCell ref="B631:C631"/>
    <mergeCell ref="B617:C617"/>
    <mergeCell ref="A698:C698"/>
    <mergeCell ref="B701:C701"/>
    <mergeCell ref="B614:C614"/>
    <mergeCell ref="B584:C584"/>
    <mergeCell ref="B549:C549"/>
    <mergeCell ref="B623:C623"/>
    <mergeCell ref="B634:C634"/>
    <mergeCell ref="B664:C664"/>
    <mergeCell ref="B626:C626"/>
    <mergeCell ref="B557:C557"/>
    <mergeCell ref="B553:C553"/>
    <mergeCell ref="B591:C591"/>
    <mergeCell ref="B324:C324"/>
    <mergeCell ref="B545:C545"/>
    <mergeCell ref="B547:C547"/>
    <mergeCell ref="A551:C551"/>
    <mergeCell ref="A552:C552"/>
    <mergeCell ref="B528:C528"/>
    <mergeCell ref="B533:C533"/>
    <mergeCell ref="B386:C386"/>
    <mergeCell ref="B514:C514"/>
    <mergeCell ref="B535:C535"/>
    <mergeCell ref="B539:C539"/>
    <mergeCell ref="B529:C529"/>
    <mergeCell ref="A525:C525"/>
    <mergeCell ref="B202:C202"/>
    <mergeCell ref="B587:C587"/>
    <mergeCell ref="B562:C562"/>
    <mergeCell ref="B582:C582"/>
    <mergeCell ref="B578:C578"/>
    <mergeCell ref="B559:C559"/>
    <mergeCell ref="B679:C679"/>
    <mergeCell ref="J1:L1"/>
    <mergeCell ref="B238:C238"/>
    <mergeCell ref="B615:C615"/>
    <mergeCell ref="B214:C214"/>
    <mergeCell ref="B603:C603"/>
    <mergeCell ref="B206:C206"/>
    <mergeCell ref="B210:C210"/>
    <mergeCell ref="B595:C595"/>
    <mergeCell ref="B599:C599"/>
  </mergeCells>
  <printOptions horizontalCentered="1"/>
  <pageMargins left="0.31496062992125984" right="0.1968503937007874" top="0.5905511811023623" bottom="0.3937007874015748" header="0.31496062992125984" footer="0"/>
  <pageSetup blackAndWhite="1" horizontalDpi="600" verticalDpi="600" orientation="landscape" paperSize="9" scale="65" r:id="rId2"/>
  <headerFooter alignWithMargins="0">
    <oddFooter>&amp;R&amp;P</oddFooter>
  </headerFooter>
  <drawing r:id="rId1"/>
</worksheet>
</file>

<file path=xl/worksheets/sheet2.xml><?xml version="1.0" encoding="utf-8"?>
<worksheet xmlns="http://schemas.openxmlformats.org/spreadsheetml/2006/main" xmlns:r="http://schemas.openxmlformats.org/officeDocument/2006/relationships">
  <sheetPr>
    <tabColor rgb="FFFF0000"/>
  </sheetPr>
  <dimension ref="A1:N482"/>
  <sheetViews>
    <sheetView zoomScale="90" zoomScaleNormal="90" zoomScaleSheetLayoutView="100" workbookViewId="0" topLeftCell="A155">
      <selection activeCell="A155" sqref="A1:IV16384"/>
    </sheetView>
  </sheetViews>
  <sheetFormatPr defaultColWidth="9.140625" defaultRowHeight="12.75"/>
  <cols>
    <col min="1" max="1" width="4.8515625" style="3" customWidth="1"/>
    <col min="2" max="2" width="5.28125" style="3" customWidth="1"/>
    <col min="3" max="3" width="69.28125" style="3" customWidth="1"/>
    <col min="4" max="4" width="12.8515625" style="3" customWidth="1"/>
    <col min="5" max="5" width="15.00390625" style="3" customWidth="1"/>
    <col min="6" max="6" width="10.140625" style="3" customWidth="1"/>
    <col min="7" max="7" width="16.421875" style="3" customWidth="1"/>
    <col min="8" max="8" width="13.8515625" style="3" customWidth="1"/>
    <col min="9" max="9" width="13.28125" style="3" customWidth="1"/>
    <col min="10" max="10" width="13.421875" style="3" customWidth="1"/>
    <col min="11" max="11" width="14.421875" style="3" customWidth="1"/>
    <col min="12" max="12" width="14.7109375" style="3" customWidth="1"/>
    <col min="13" max="13" width="16.28125" style="3" customWidth="1"/>
    <col min="14" max="16384" width="9.140625" style="3" customWidth="1"/>
  </cols>
  <sheetData>
    <row r="1" spans="1:13" ht="15.75">
      <c r="A1" s="272"/>
      <c r="B1" s="272"/>
      <c r="C1" s="272"/>
      <c r="D1" s="265"/>
      <c r="E1" s="103"/>
      <c r="F1" s="103"/>
      <c r="G1" s="103"/>
      <c r="H1" s="103"/>
      <c r="I1" s="273"/>
      <c r="J1" s="103"/>
      <c r="K1" s="96" t="s">
        <v>1512</v>
      </c>
      <c r="L1" s="96"/>
      <c r="M1" s="96"/>
    </row>
    <row r="2" spans="1:4" s="17" customFormat="1" ht="15.75">
      <c r="A2" s="97" t="s">
        <v>1482</v>
      </c>
      <c r="C2" s="98"/>
      <c r="D2" s="274"/>
    </row>
    <row r="3" spans="1:13" ht="21.75" customHeight="1">
      <c r="A3" s="99" t="s">
        <v>901</v>
      </c>
      <c r="B3" s="99"/>
      <c r="C3" s="99"/>
      <c r="D3" s="265"/>
      <c r="E3" s="103"/>
      <c r="F3" s="103"/>
      <c r="G3" s="103"/>
      <c r="H3" s="103"/>
      <c r="I3" s="103"/>
      <c r="J3" s="103"/>
      <c r="K3" s="103"/>
      <c r="L3" s="4"/>
      <c r="M3" s="4"/>
    </row>
    <row r="4" spans="1:13" ht="15.75">
      <c r="A4" s="99"/>
      <c r="B4" s="99"/>
      <c r="C4" s="99"/>
      <c r="D4" s="265"/>
      <c r="E4" s="103"/>
      <c r="F4" s="103"/>
      <c r="G4" s="103"/>
      <c r="H4" s="103"/>
      <c r="I4" s="103"/>
      <c r="J4" s="103"/>
      <c r="K4" s="103"/>
      <c r="L4" s="4"/>
      <c r="M4" s="4"/>
    </row>
    <row r="5" spans="1:11" ht="15.75">
      <c r="A5" s="101" t="s">
        <v>113</v>
      </c>
      <c r="B5" s="101"/>
      <c r="C5" s="101"/>
      <c r="D5" s="101"/>
      <c r="E5" s="101"/>
      <c r="F5" s="101"/>
      <c r="G5" s="101"/>
      <c r="H5" s="101"/>
      <c r="I5" s="101"/>
      <c r="J5" s="101"/>
      <c r="K5" s="101"/>
    </row>
    <row r="6" spans="1:11" ht="15.75">
      <c r="A6" s="101" t="s">
        <v>1858</v>
      </c>
      <c r="B6" s="101"/>
      <c r="C6" s="101"/>
      <c r="D6" s="101"/>
      <c r="E6" s="101"/>
      <c r="F6" s="101"/>
      <c r="G6" s="101"/>
      <c r="H6" s="101"/>
      <c r="I6" s="101"/>
      <c r="J6" s="101"/>
      <c r="K6" s="101"/>
    </row>
    <row r="7" spans="1:13" ht="15.75">
      <c r="A7" s="273"/>
      <c r="B7" s="273"/>
      <c r="C7" s="273"/>
      <c r="D7" s="273"/>
      <c r="E7" s="273"/>
      <c r="F7" s="273"/>
      <c r="G7" s="273"/>
      <c r="H7" s="4"/>
      <c r="I7" s="4"/>
      <c r="J7" s="4"/>
      <c r="K7" s="4"/>
      <c r="L7" s="4"/>
      <c r="M7" s="4"/>
    </row>
    <row r="8" spans="1:13" ht="13.5" customHeight="1">
      <c r="A8" s="272" t="s">
        <v>668</v>
      </c>
      <c r="B8" s="272"/>
      <c r="C8" s="275"/>
      <c r="D8" s="265"/>
      <c r="E8" s="103"/>
      <c r="F8" s="103"/>
      <c r="G8" s="103"/>
      <c r="H8" s="4"/>
      <c r="I8" s="4"/>
      <c r="J8" s="4"/>
      <c r="K8" s="4"/>
      <c r="L8" s="4"/>
      <c r="M8" s="4"/>
    </row>
    <row r="9" spans="1:13" ht="16.5" thickBot="1">
      <c r="A9" s="276"/>
      <c r="B9" s="275"/>
      <c r="C9" s="275"/>
      <c r="D9" s="265"/>
      <c r="E9" s="277"/>
      <c r="F9" s="277"/>
      <c r="G9" s="277"/>
      <c r="H9" s="277"/>
      <c r="I9" s="278"/>
      <c r="J9" s="279"/>
      <c r="K9" s="279"/>
      <c r="L9" s="4"/>
      <c r="M9" s="279" t="s">
        <v>651</v>
      </c>
    </row>
    <row r="10" spans="1:13" ht="15.75" customHeight="1">
      <c r="A10" s="106" t="s">
        <v>954</v>
      </c>
      <c r="B10" s="107"/>
      <c r="C10" s="108"/>
      <c r="D10" s="109" t="s">
        <v>275</v>
      </c>
      <c r="E10" s="280" t="s">
        <v>1857</v>
      </c>
      <c r="F10" s="280"/>
      <c r="G10" s="110"/>
      <c r="H10" s="110"/>
      <c r="I10" s="110"/>
      <c r="J10" s="110"/>
      <c r="K10" s="111" t="s">
        <v>330</v>
      </c>
      <c r="L10" s="111"/>
      <c r="M10" s="112"/>
    </row>
    <row r="11" spans="1:13" ht="21.75" customHeight="1">
      <c r="A11" s="113"/>
      <c r="B11" s="114"/>
      <c r="C11" s="115"/>
      <c r="D11" s="281"/>
      <c r="E11" s="119" t="s">
        <v>1010</v>
      </c>
      <c r="F11" s="119"/>
      <c r="G11" s="118" t="s">
        <v>1011</v>
      </c>
      <c r="H11" s="118"/>
      <c r="I11" s="118"/>
      <c r="J11" s="282"/>
      <c r="K11" s="119">
        <v>2025</v>
      </c>
      <c r="L11" s="119">
        <v>2026</v>
      </c>
      <c r="M11" s="120">
        <v>2027</v>
      </c>
    </row>
    <row r="12" spans="1:13" ht="111" customHeight="1" thickBot="1">
      <c r="A12" s="121"/>
      <c r="B12" s="122"/>
      <c r="C12" s="123"/>
      <c r="D12" s="283"/>
      <c r="E12" s="125" t="s">
        <v>1012</v>
      </c>
      <c r="F12" s="126" t="s">
        <v>1013</v>
      </c>
      <c r="G12" s="126" t="s">
        <v>1014</v>
      </c>
      <c r="H12" s="126" t="s">
        <v>1015</v>
      </c>
      <c r="I12" s="126" t="s">
        <v>1016</v>
      </c>
      <c r="J12" s="126" t="s">
        <v>1017</v>
      </c>
      <c r="K12" s="127"/>
      <c r="L12" s="127"/>
      <c r="M12" s="128"/>
    </row>
    <row r="13" spans="1:13" ht="30.75" customHeight="1">
      <c r="A13" s="284" t="s">
        <v>959</v>
      </c>
      <c r="B13" s="285"/>
      <c r="C13" s="285"/>
      <c r="D13" s="286" t="s">
        <v>960</v>
      </c>
      <c r="E13" s="287">
        <f>G13+H13+I13+J13</f>
        <v>2939238.57</v>
      </c>
      <c r="F13" s="287">
        <f>F14+F32+F42+F103+F123</f>
        <v>1760</v>
      </c>
      <c r="G13" s="287">
        <f aca="true" t="shared" si="0" ref="G13:M13">G14+G32+G42+G103+G123</f>
        <v>410088.72</v>
      </c>
      <c r="H13" s="287">
        <f t="shared" si="0"/>
        <v>1800572.83</v>
      </c>
      <c r="I13" s="287">
        <f t="shared" si="0"/>
        <v>510688.33999999997</v>
      </c>
      <c r="J13" s="287">
        <f t="shared" si="0"/>
        <v>217888.68</v>
      </c>
      <c r="K13" s="287">
        <f t="shared" si="0"/>
        <v>3058269.0632599997</v>
      </c>
      <c r="L13" s="287">
        <f t="shared" si="0"/>
        <v>3070009.05738</v>
      </c>
      <c r="M13" s="288">
        <f t="shared" si="0"/>
        <v>3055334.06723</v>
      </c>
    </row>
    <row r="14" spans="1:13" ht="15.75">
      <c r="A14" s="289" t="s">
        <v>716</v>
      </c>
      <c r="B14" s="290"/>
      <c r="C14" s="290"/>
      <c r="D14" s="291" t="s">
        <v>320</v>
      </c>
      <c r="E14" s="292">
        <f>G14+H14+I14+J14</f>
        <v>366307.04000000004</v>
      </c>
      <c r="F14" s="292">
        <f>F15+F19+F26+F27</f>
        <v>0</v>
      </c>
      <c r="G14" s="292">
        <f aca="true" t="shared" si="1" ref="G14:M14">G15+G19+G26+G27</f>
        <v>49356.72</v>
      </c>
      <c r="H14" s="292">
        <f t="shared" si="1"/>
        <v>208026.68000000005</v>
      </c>
      <c r="I14" s="292">
        <f t="shared" si="1"/>
        <v>73680.76999999999</v>
      </c>
      <c r="J14" s="292">
        <f t="shared" si="1"/>
        <v>35242.869999999995</v>
      </c>
      <c r="K14" s="292">
        <f t="shared" si="1"/>
        <v>377274.409</v>
      </c>
      <c r="L14" s="292">
        <f t="shared" si="1"/>
        <v>378722.6770000001</v>
      </c>
      <c r="M14" s="293">
        <f t="shared" si="1"/>
        <v>376912.3445</v>
      </c>
    </row>
    <row r="15" spans="1:13" ht="18" customHeight="1">
      <c r="A15" s="294" t="s">
        <v>1048</v>
      </c>
      <c r="B15" s="295"/>
      <c r="C15" s="296"/>
      <c r="D15" s="30" t="s">
        <v>1054</v>
      </c>
      <c r="E15" s="54">
        <f aca="true" t="shared" si="2" ref="E15:E78">G15+H15+I15+J15</f>
        <v>290436.04000000004</v>
      </c>
      <c r="F15" s="27">
        <f>F17</f>
        <v>0</v>
      </c>
      <c r="G15" s="27">
        <f aca="true" t="shared" si="3" ref="G15:M15">G17</f>
        <v>34841.619999999995</v>
      </c>
      <c r="H15" s="27">
        <f t="shared" si="3"/>
        <v>170947.78000000003</v>
      </c>
      <c r="I15" s="27">
        <f t="shared" si="3"/>
        <v>57811.77</v>
      </c>
      <c r="J15" s="27">
        <f t="shared" si="3"/>
        <v>26834.87</v>
      </c>
      <c r="K15" s="27">
        <f t="shared" si="3"/>
        <v>303426.827</v>
      </c>
      <c r="L15" s="27">
        <f t="shared" si="3"/>
        <v>304591.61100000003</v>
      </c>
      <c r="M15" s="297">
        <f t="shared" si="3"/>
        <v>303135.6335</v>
      </c>
    </row>
    <row r="16" spans="1:13" ht="18" customHeight="1">
      <c r="A16" s="298" t="s">
        <v>603</v>
      </c>
      <c r="B16" s="299"/>
      <c r="C16" s="300"/>
      <c r="D16" s="2"/>
      <c r="E16" s="54"/>
      <c r="F16" s="27"/>
      <c r="G16" s="55"/>
      <c r="H16" s="55"/>
      <c r="I16" s="56"/>
      <c r="J16" s="55"/>
      <c r="K16" s="57"/>
      <c r="L16" s="55"/>
      <c r="M16" s="301"/>
    </row>
    <row r="17" spans="1:13" ht="18" customHeight="1">
      <c r="A17" s="302"/>
      <c r="B17" s="303" t="s">
        <v>389</v>
      </c>
      <c r="C17" s="296"/>
      <c r="D17" s="2" t="s">
        <v>707</v>
      </c>
      <c r="E17" s="54">
        <f t="shared" si="2"/>
        <v>290436.04000000004</v>
      </c>
      <c r="F17" s="27">
        <f>F18</f>
        <v>0</v>
      </c>
      <c r="G17" s="27">
        <f aca="true" t="shared" si="4" ref="G17:M17">G18</f>
        <v>34841.619999999995</v>
      </c>
      <c r="H17" s="27">
        <f t="shared" si="4"/>
        <v>170947.78000000003</v>
      </c>
      <c r="I17" s="27">
        <f t="shared" si="4"/>
        <v>57811.77</v>
      </c>
      <c r="J17" s="27">
        <f t="shared" si="4"/>
        <v>26834.87</v>
      </c>
      <c r="K17" s="27">
        <f t="shared" si="4"/>
        <v>303426.827</v>
      </c>
      <c r="L17" s="27">
        <f t="shared" si="4"/>
        <v>304591.61100000003</v>
      </c>
      <c r="M17" s="297">
        <f t="shared" si="4"/>
        <v>303135.6335</v>
      </c>
    </row>
    <row r="18" spans="1:13" ht="18" customHeight="1">
      <c r="A18" s="302"/>
      <c r="B18" s="303"/>
      <c r="C18" s="304" t="s">
        <v>107</v>
      </c>
      <c r="D18" s="2" t="s">
        <v>108</v>
      </c>
      <c r="E18" s="54">
        <f t="shared" si="2"/>
        <v>290436.04000000004</v>
      </c>
      <c r="F18" s="27">
        <f>F177+F332</f>
        <v>0</v>
      </c>
      <c r="G18" s="27">
        <f aca="true" t="shared" si="5" ref="G18:M18">G177+G332</f>
        <v>34841.619999999995</v>
      </c>
      <c r="H18" s="27">
        <f t="shared" si="5"/>
        <v>170947.78000000003</v>
      </c>
      <c r="I18" s="27">
        <f t="shared" si="5"/>
        <v>57811.77</v>
      </c>
      <c r="J18" s="27">
        <f t="shared" si="5"/>
        <v>26834.87</v>
      </c>
      <c r="K18" s="27">
        <f t="shared" si="5"/>
        <v>303426.827</v>
      </c>
      <c r="L18" s="27">
        <f t="shared" si="5"/>
        <v>304591.61100000003</v>
      </c>
      <c r="M18" s="297">
        <f t="shared" si="5"/>
        <v>303135.6335</v>
      </c>
    </row>
    <row r="19" spans="1:13" ht="15.75">
      <c r="A19" s="305" t="s">
        <v>886</v>
      </c>
      <c r="B19" s="306"/>
      <c r="C19" s="306"/>
      <c r="D19" s="30" t="s">
        <v>708</v>
      </c>
      <c r="E19" s="54">
        <f t="shared" si="2"/>
        <v>25861</v>
      </c>
      <c r="F19" s="307">
        <f>F21+F22+F23+F24+F25</f>
        <v>0</v>
      </c>
      <c r="G19" s="307">
        <f aca="true" t="shared" si="6" ref="G19:M19">G21+G22+G23+G24+G25</f>
        <v>3018.8</v>
      </c>
      <c r="H19" s="307">
        <f t="shared" si="6"/>
        <v>12565.2</v>
      </c>
      <c r="I19" s="307">
        <f t="shared" si="6"/>
        <v>4869</v>
      </c>
      <c r="J19" s="307">
        <f t="shared" si="6"/>
        <v>5408</v>
      </c>
      <c r="K19" s="307">
        <f t="shared" si="6"/>
        <v>21737.162</v>
      </c>
      <c r="L19" s="307">
        <f t="shared" si="6"/>
        <v>21820.606</v>
      </c>
      <c r="M19" s="308">
        <f t="shared" si="6"/>
        <v>21716.301</v>
      </c>
    </row>
    <row r="20" spans="1:13" ht="18" customHeight="1">
      <c r="A20" s="298" t="s">
        <v>603</v>
      </c>
      <c r="B20" s="299"/>
      <c r="C20" s="300"/>
      <c r="D20" s="2"/>
      <c r="E20" s="54"/>
      <c r="F20" s="27"/>
      <c r="G20" s="55"/>
      <c r="H20" s="55"/>
      <c r="I20" s="56"/>
      <c r="J20" s="55"/>
      <c r="K20" s="57"/>
      <c r="L20" s="55"/>
      <c r="M20" s="301"/>
    </row>
    <row r="21" spans="1:13" ht="18" customHeight="1">
      <c r="A21" s="309"/>
      <c r="B21" s="310" t="s">
        <v>425</v>
      </c>
      <c r="C21" s="296"/>
      <c r="D21" s="2" t="s">
        <v>709</v>
      </c>
      <c r="E21" s="54">
        <f t="shared" si="2"/>
        <v>5000</v>
      </c>
      <c r="F21" s="27">
        <f>F180+F335</f>
        <v>0</v>
      </c>
      <c r="G21" s="27">
        <f aca="true" t="shared" si="7" ref="G21:M21">G180+G335</f>
        <v>0</v>
      </c>
      <c r="H21" s="27">
        <f t="shared" si="7"/>
        <v>2000</v>
      </c>
      <c r="I21" s="27">
        <f t="shared" si="7"/>
        <v>1000</v>
      </c>
      <c r="J21" s="27">
        <f t="shared" si="7"/>
        <v>2000</v>
      </c>
      <c r="K21" s="27">
        <f t="shared" si="7"/>
        <v>0</v>
      </c>
      <c r="L21" s="27">
        <f t="shared" si="7"/>
        <v>0</v>
      </c>
      <c r="M21" s="297">
        <f t="shared" si="7"/>
        <v>0</v>
      </c>
    </row>
    <row r="22" spans="1:13" ht="15.75">
      <c r="A22" s="311"/>
      <c r="B22" s="312" t="s">
        <v>730</v>
      </c>
      <c r="C22" s="312"/>
      <c r="D22" s="2" t="s">
        <v>710</v>
      </c>
      <c r="E22" s="54">
        <f t="shared" si="2"/>
        <v>0</v>
      </c>
      <c r="F22" s="27">
        <f aca="true" t="shared" si="8" ref="F22:M22">F181+F336</f>
        <v>0</v>
      </c>
      <c r="G22" s="27">
        <f t="shared" si="8"/>
        <v>0</v>
      </c>
      <c r="H22" s="27">
        <f t="shared" si="8"/>
        <v>0</v>
      </c>
      <c r="I22" s="27">
        <f t="shared" si="8"/>
        <v>0</v>
      </c>
      <c r="J22" s="27">
        <f t="shared" si="8"/>
        <v>0</v>
      </c>
      <c r="K22" s="27">
        <f t="shared" si="8"/>
        <v>0</v>
      </c>
      <c r="L22" s="27">
        <f t="shared" si="8"/>
        <v>0</v>
      </c>
      <c r="M22" s="297">
        <f t="shared" si="8"/>
        <v>0</v>
      </c>
    </row>
    <row r="23" spans="1:13" ht="30.75" customHeight="1">
      <c r="A23" s="311"/>
      <c r="B23" s="91" t="s">
        <v>749</v>
      </c>
      <c r="C23" s="91"/>
      <c r="D23" s="2" t="s">
        <v>641</v>
      </c>
      <c r="E23" s="54">
        <f t="shared" si="2"/>
        <v>0</v>
      </c>
      <c r="F23" s="27">
        <f aca="true" t="shared" si="9" ref="F23:M23">F182+F337</f>
        <v>0</v>
      </c>
      <c r="G23" s="27">
        <f t="shared" si="9"/>
        <v>0</v>
      </c>
      <c r="H23" s="27">
        <f t="shared" si="9"/>
        <v>0</v>
      </c>
      <c r="I23" s="27">
        <f t="shared" si="9"/>
        <v>0</v>
      </c>
      <c r="J23" s="27">
        <f t="shared" si="9"/>
        <v>0</v>
      </c>
      <c r="K23" s="27">
        <f t="shared" si="9"/>
        <v>0</v>
      </c>
      <c r="L23" s="27">
        <f t="shared" si="9"/>
        <v>0</v>
      </c>
      <c r="M23" s="297">
        <f t="shared" si="9"/>
        <v>0</v>
      </c>
    </row>
    <row r="24" spans="1:13" ht="18" customHeight="1">
      <c r="A24" s="311"/>
      <c r="B24" s="313" t="s">
        <v>620</v>
      </c>
      <c r="C24" s="296"/>
      <c r="D24" s="2" t="s">
        <v>642</v>
      </c>
      <c r="E24" s="54">
        <f t="shared" si="2"/>
        <v>16861</v>
      </c>
      <c r="F24" s="27">
        <f aca="true" t="shared" si="10" ref="F24:M24">F183+F338</f>
        <v>0</v>
      </c>
      <c r="G24" s="27">
        <f t="shared" si="10"/>
        <v>3018.8</v>
      </c>
      <c r="H24" s="27">
        <f t="shared" si="10"/>
        <v>6565.2</v>
      </c>
      <c r="I24" s="27">
        <f t="shared" si="10"/>
        <v>3869</v>
      </c>
      <c r="J24" s="27">
        <f t="shared" si="10"/>
        <v>3408</v>
      </c>
      <c r="K24" s="27">
        <f t="shared" si="10"/>
        <v>17569.162</v>
      </c>
      <c r="L24" s="27">
        <f t="shared" si="10"/>
        <v>17636.606</v>
      </c>
      <c r="M24" s="297">
        <f t="shared" si="10"/>
        <v>17552.301</v>
      </c>
    </row>
    <row r="25" spans="1:13" ht="18" customHeight="1">
      <c r="A25" s="314"/>
      <c r="B25" s="303" t="s">
        <v>652</v>
      </c>
      <c r="C25" s="315"/>
      <c r="D25" s="2" t="s">
        <v>643</v>
      </c>
      <c r="E25" s="54">
        <f t="shared" si="2"/>
        <v>4000</v>
      </c>
      <c r="F25" s="27">
        <f aca="true" t="shared" si="11" ref="F25:M25">F184+F339</f>
        <v>0</v>
      </c>
      <c r="G25" s="27">
        <f t="shared" si="11"/>
        <v>0</v>
      </c>
      <c r="H25" s="27">
        <f t="shared" si="11"/>
        <v>4000</v>
      </c>
      <c r="I25" s="27">
        <f t="shared" si="11"/>
        <v>0</v>
      </c>
      <c r="J25" s="27">
        <f t="shared" si="11"/>
        <v>0</v>
      </c>
      <c r="K25" s="27">
        <f t="shared" si="11"/>
        <v>4168</v>
      </c>
      <c r="L25" s="27">
        <f t="shared" si="11"/>
        <v>4184</v>
      </c>
      <c r="M25" s="297">
        <f t="shared" si="11"/>
        <v>4164</v>
      </c>
    </row>
    <row r="26" spans="1:13" ht="18" customHeight="1">
      <c r="A26" s="309" t="s">
        <v>152</v>
      </c>
      <c r="B26" s="310"/>
      <c r="C26" s="296"/>
      <c r="D26" s="30" t="s">
        <v>599</v>
      </c>
      <c r="E26" s="54">
        <f t="shared" si="2"/>
        <v>50010</v>
      </c>
      <c r="F26" s="27">
        <f>F185</f>
        <v>0</v>
      </c>
      <c r="G26" s="27">
        <f aca="true" t="shared" si="12" ref="G26:M26">G185</f>
        <v>11496.3</v>
      </c>
      <c r="H26" s="27">
        <f t="shared" si="12"/>
        <v>24513.7</v>
      </c>
      <c r="I26" s="27">
        <f t="shared" si="12"/>
        <v>11000</v>
      </c>
      <c r="J26" s="27">
        <f t="shared" si="12"/>
        <v>3000</v>
      </c>
      <c r="K26" s="27">
        <f t="shared" si="12"/>
        <v>52110.42</v>
      </c>
      <c r="L26" s="27">
        <f t="shared" si="12"/>
        <v>52310.46</v>
      </c>
      <c r="M26" s="297">
        <f t="shared" si="12"/>
        <v>52060.41</v>
      </c>
    </row>
    <row r="27" spans="1:13" ht="33" customHeight="1">
      <c r="A27" s="305" t="s">
        <v>1474</v>
      </c>
      <c r="B27" s="306"/>
      <c r="C27" s="306"/>
      <c r="D27" s="30" t="s">
        <v>600</v>
      </c>
      <c r="E27" s="54">
        <f t="shared" si="2"/>
        <v>0</v>
      </c>
      <c r="F27" s="307">
        <f>F29+F30+F31</f>
        <v>0</v>
      </c>
      <c r="G27" s="307">
        <f aca="true" t="shared" si="13" ref="G27:M27">G29+G30+G31</f>
        <v>0</v>
      </c>
      <c r="H27" s="307">
        <f t="shared" si="13"/>
        <v>0</v>
      </c>
      <c r="I27" s="307">
        <f t="shared" si="13"/>
        <v>0</v>
      </c>
      <c r="J27" s="307">
        <f t="shared" si="13"/>
        <v>0</v>
      </c>
      <c r="K27" s="307">
        <f t="shared" si="13"/>
        <v>0</v>
      </c>
      <c r="L27" s="307">
        <f t="shared" si="13"/>
        <v>0</v>
      </c>
      <c r="M27" s="308">
        <f t="shared" si="13"/>
        <v>0</v>
      </c>
    </row>
    <row r="28" spans="1:13" ht="18" customHeight="1">
      <c r="A28" s="298" t="s">
        <v>603</v>
      </c>
      <c r="B28" s="299"/>
      <c r="C28" s="300"/>
      <c r="D28" s="2"/>
      <c r="E28" s="54">
        <f t="shared" si="2"/>
        <v>0</v>
      </c>
      <c r="F28" s="27"/>
      <c r="G28" s="55"/>
      <c r="H28" s="55"/>
      <c r="I28" s="56"/>
      <c r="J28" s="55"/>
      <c r="K28" s="57"/>
      <c r="L28" s="55"/>
      <c r="M28" s="301"/>
    </row>
    <row r="29" spans="1:13" ht="27.75" customHeight="1">
      <c r="A29" s="316"/>
      <c r="B29" s="91" t="s">
        <v>41</v>
      </c>
      <c r="C29" s="91"/>
      <c r="D29" s="2" t="s">
        <v>601</v>
      </c>
      <c r="E29" s="54">
        <f t="shared" si="2"/>
        <v>0</v>
      </c>
      <c r="F29" s="27">
        <f>F188</f>
        <v>0</v>
      </c>
      <c r="G29" s="27">
        <f aca="true" t="shared" si="14" ref="G29:M29">G188</f>
        <v>0</v>
      </c>
      <c r="H29" s="27">
        <f t="shared" si="14"/>
        <v>0</v>
      </c>
      <c r="I29" s="27">
        <f t="shared" si="14"/>
        <v>0</v>
      </c>
      <c r="J29" s="27">
        <f t="shared" si="14"/>
        <v>0</v>
      </c>
      <c r="K29" s="27">
        <f t="shared" si="14"/>
        <v>0</v>
      </c>
      <c r="L29" s="27">
        <f t="shared" si="14"/>
        <v>0</v>
      </c>
      <c r="M29" s="297">
        <f t="shared" si="14"/>
        <v>0</v>
      </c>
    </row>
    <row r="30" spans="1:13" ht="35.25" customHeight="1">
      <c r="A30" s="316"/>
      <c r="B30" s="91" t="s">
        <v>1003</v>
      </c>
      <c r="C30" s="91"/>
      <c r="D30" s="2" t="s">
        <v>602</v>
      </c>
      <c r="E30" s="54">
        <f t="shared" si="2"/>
        <v>0</v>
      </c>
      <c r="F30" s="27">
        <f aca="true" t="shared" si="15" ref="F30:M30">F189</f>
        <v>0</v>
      </c>
      <c r="G30" s="27">
        <f t="shared" si="15"/>
        <v>0</v>
      </c>
      <c r="H30" s="27">
        <f t="shared" si="15"/>
        <v>0</v>
      </c>
      <c r="I30" s="27">
        <f t="shared" si="15"/>
        <v>0</v>
      </c>
      <c r="J30" s="27">
        <f t="shared" si="15"/>
        <v>0</v>
      </c>
      <c r="K30" s="27">
        <f t="shared" si="15"/>
        <v>0</v>
      </c>
      <c r="L30" s="27">
        <f t="shared" si="15"/>
        <v>0</v>
      </c>
      <c r="M30" s="297">
        <f t="shared" si="15"/>
        <v>0</v>
      </c>
    </row>
    <row r="31" spans="1:13" ht="15.75">
      <c r="A31" s="316"/>
      <c r="B31" s="91" t="s">
        <v>530</v>
      </c>
      <c r="C31" s="91"/>
      <c r="D31" s="2" t="s">
        <v>531</v>
      </c>
      <c r="E31" s="54">
        <f t="shared" si="2"/>
        <v>0</v>
      </c>
      <c r="F31" s="27">
        <f aca="true" t="shared" si="16" ref="F31:M31">F190</f>
        <v>0</v>
      </c>
      <c r="G31" s="27">
        <f t="shared" si="16"/>
        <v>0</v>
      </c>
      <c r="H31" s="27">
        <f t="shared" si="16"/>
        <v>0</v>
      </c>
      <c r="I31" s="27">
        <f t="shared" si="16"/>
        <v>0</v>
      </c>
      <c r="J31" s="27">
        <f t="shared" si="16"/>
        <v>0</v>
      </c>
      <c r="K31" s="27">
        <f t="shared" si="16"/>
        <v>0</v>
      </c>
      <c r="L31" s="27">
        <f t="shared" si="16"/>
        <v>0</v>
      </c>
      <c r="M31" s="297">
        <f t="shared" si="16"/>
        <v>0</v>
      </c>
    </row>
    <row r="32" spans="1:13" ht="33" customHeight="1">
      <c r="A32" s="317" t="s">
        <v>390</v>
      </c>
      <c r="B32" s="318"/>
      <c r="C32" s="318"/>
      <c r="D32" s="30" t="s">
        <v>287</v>
      </c>
      <c r="E32" s="228">
        <f t="shared" si="2"/>
        <v>52217</v>
      </c>
      <c r="F32" s="7">
        <f>F33+F36</f>
        <v>0</v>
      </c>
      <c r="G32" s="7">
        <f aca="true" t="shared" si="17" ref="G32:M32">G33+G36</f>
        <v>13704.589999999998</v>
      </c>
      <c r="H32" s="7">
        <f t="shared" si="17"/>
        <v>22001.579999999998</v>
      </c>
      <c r="I32" s="7">
        <f t="shared" si="17"/>
        <v>13052.02</v>
      </c>
      <c r="J32" s="7">
        <f t="shared" si="17"/>
        <v>3458.81</v>
      </c>
      <c r="K32" s="7">
        <f t="shared" si="17"/>
        <v>54410.113999999994</v>
      </c>
      <c r="L32" s="7">
        <f t="shared" si="17"/>
        <v>54618.982</v>
      </c>
      <c r="M32" s="319">
        <f t="shared" si="17"/>
        <v>54357.897</v>
      </c>
    </row>
    <row r="33" spans="1:13" ht="18" customHeight="1">
      <c r="A33" s="311" t="s">
        <v>391</v>
      </c>
      <c r="B33" s="320"/>
      <c r="C33" s="321"/>
      <c r="D33" s="30" t="s">
        <v>518</v>
      </c>
      <c r="E33" s="54">
        <f t="shared" si="2"/>
        <v>767</v>
      </c>
      <c r="F33" s="27">
        <f>F35</f>
        <v>0</v>
      </c>
      <c r="G33" s="27">
        <f aca="true" t="shared" si="18" ref="G33:M33">G35</f>
        <v>101.64</v>
      </c>
      <c r="H33" s="27">
        <f t="shared" si="18"/>
        <v>485.45</v>
      </c>
      <c r="I33" s="27">
        <f t="shared" si="18"/>
        <v>96</v>
      </c>
      <c r="J33" s="27">
        <f t="shared" si="18"/>
        <v>83.91</v>
      </c>
      <c r="K33" s="27">
        <f t="shared" si="18"/>
        <v>799.2139999999999</v>
      </c>
      <c r="L33" s="27">
        <f t="shared" si="18"/>
        <v>802.2819999999999</v>
      </c>
      <c r="M33" s="297">
        <f t="shared" si="18"/>
        <v>798.4469999999999</v>
      </c>
    </row>
    <row r="34" spans="1:13" ht="18" customHeight="1">
      <c r="A34" s="298" t="s">
        <v>603</v>
      </c>
      <c r="B34" s="299"/>
      <c r="C34" s="300"/>
      <c r="D34" s="2"/>
      <c r="E34" s="54"/>
      <c r="F34" s="27"/>
      <c r="G34" s="55"/>
      <c r="H34" s="55"/>
      <c r="I34" s="56"/>
      <c r="J34" s="55"/>
      <c r="K34" s="57"/>
      <c r="L34" s="55"/>
      <c r="M34" s="301"/>
    </row>
    <row r="35" spans="1:13" ht="18" customHeight="1">
      <c r="A35" s="302"/>
      <c r="B35" s="303" t="s">
        <v>653</v>
      </c>
      <c r="C35" s="296"/>
      <c r="D35" s="2" t="s">
        <v>1043</v>
      </c>
      <c r="E35" s="54">
        <f t="shared" si="2"/>
        <v>767</v>
      </c>
      <c r="F35" s="27">
        <f>F194+F343</f>
        <v>0</v>
      </c>
      <c r="G35" s="27">
        <f aca="true" t="shared" si="19" ref="G35:M35">G194+G343</f>
        <v>101.64</v>
      </c>
      <c r="H35" s="27">
        <f t="shared" si="19"/>
        <v>485.45</v>
      </c>
      <c r="I35" s="27">
        <f t="shared" si="19"/>
        <v>96</v>
      </c>
      <c r="J35" s="27">
        <f t="shared" si="19"/>
        <v>83.91</v>
      </c>
      <c r="K35" s="27">
        <f t="shared" si="19"/>
        <v>799.2139999999999</v>
      </c>
      <c r="L35" s="27">
        <f t="shared" si="19"/>
        <v>802.2819999999999</v>
      </c>
      <c r="M35" s="297">
        <f t="shared" si="19"/>
        <v>798.4469999999999</v>
      </c>
    </row>
    <row r="36" spans="1:13" ht="22.5" customHeight="1">
      <c r="A36" s="317" t="s">
        <v>392</v>
      </c>
      <c r="B36" s="318"/>
      <c r="C36" s="318"/>
      <c r="D36" s="30" t="s">
        <v>519</v>
      </c>
      <c r="E36" s="54">
        <f t="shared" si="2"/>
        <v>51449.99999999999</v>
      </c>
      <c r="F36" s="307">
        <f>F38+F40+F41</f>
        <v>0</v>
      </c>
      <c r="G36" s="307">
        <f aca="true" t="shared" si="20" ref="G36:M36">G38+G40+G41</f>
        <v>13602.949999999999</v>
      </c>
      <c r="H36" s="307">
        <f t="shared" si="20"/>
        <v>21516.129999999997</v>
      </c>
      <c r="I36" s="307">
        <f t="shared" si="20"/>
        <v>12956.02</v>
      </c>
      <c r="J36" s="307">
        <f t="shared" si="20"/>
        <v>3374.9</v>
      </c>
      <c r="K36" s="307">
        <f t="shared" si="20"/>
        <v>53610.899999999994</v>
      </c>
      <c r="L36" s="307">
        <f t="shared" si="20"/>
        <v>53816.700000000004</v>
      </c>
      <c r="M36" s="308">
        <f t="shared" si="20"/>
        <v>53559.45</v>
      </c>
    </row>
    <row r="37" spans="1:13" ht="18" customHeight="1">
      <c r="A37" s="298" t="s">
        <v>603</v>
      </c>
      <c r="B37" s="299"/>
      <c r="C37" s="300"/>
      <c r="D37" s="2"/>
      <c r="E37" s="54"/>
      <c r="F37" s="27"/>
      <c r="G37" s="55"/>
      <c r="H37" s="55"/>
      <c r="I37" s="56"/>
      <c r="J37" s="55"/>
      <c r="K37" s="57"/>
      <c r="L37" s="55"/>
      <c r="M37" s="301"/>
    </row>
    <row r="38" spans="1:13" ht="18" customHeight="1">
      <c r="A38" s="314"/>
      <c r="B38" s="322" t="s">
        <v>393</v>
      </c>
      <c r="C38" s="296"/>
      <c r="D38" s="2" t="s">
        <v>535</v>
      </c>
      <c r="E38" s="54">
        <f t="shared" si="2"/>
        <v>50850</v>
      </c>
      <c r="F38" s="7">
        <f>F39</f>
        <v>0</v>
      </c>
      <c r="G38" s="7">
        <f aca="true" t="shared" si="21" ref="G38:M38">G39</f>
        <v>13539.88</v>
      </c>
      <c r="H38" s="7">
        <f t="shared" si="21"/>
        <v>21216.1</v>
      </c>
      <c r="I38" s="7">
        <f t="shared" si="21"/>
        <v>12856.02</v>
      </c>
      <c r="J38" s="7">
        <f t="shared" si="21"/>
        <v>3238</v>
      </c>
      <c r="K38" s="7">
        <f t="shared" si="21"/>
        <v>52985.7</v>
      </c>
      <c r="L38" s="7">
        <f t="shared" si="21"/>
        <v>53189.100000000006</v>
      </c>
      <c r="M38" s="319">
        <f t="shared" si="21"/>
        <v>52934.85</v>
      </c>
    </row>
    <row r="39" spans="1:13" ht="18" customHeight="1">
      <c r="A39" s="314"/>
      <c r="B39" s="322"/>
      <c r="C39" s="304" t="s">
        <v>394</v>
      </c>
      <c r="D39" s="2" t="s">
        <v>353</v>
      </c>
      <c r="E39" s="54">
        <f t="shared" si="2"/>
        <v>50850</v>
      </c>
      <c r="F39" s="27">
        <f>F198+F347</f>
        <v>0</v>
      </c>
      <c r="G39" s="27">
        <f aca="true" t="shared" si="22" ref="G39:M39">G198+G347</f>
        <v>13539.88</v>
      </c>
      <c r="H39" s="27">
        <f t="shared" si="22"/>
        <v>21216.1</v>
      </c>
      <c r="I39" s="27">
        <f t="shared" si="22"/>
        <v>12856.02</v>
      </c>
      <c r="J39" s="27">
        <f t="shared" si="22"/>
        <v>3238</v>
      </c>
      <c r="K39" s="27">
        <f t="shared" si="22"/>
        <v>52985.7</v>
      </c>
      <c r="L39" s="27">
        <f t="shared" si="22"/>
        <v>53189.100000000006</v>
      </c>
      <c r="M39" s="297">
        <f t="shared" si="22"/>
        <v>52934.85</v>
      </c>
    </row>
    <row r="40" spans="1:13" ht="18" customHeight="1">
      <c r="A40" s="314"/>
      <c r="B40" s="322" t="s">
        <v>536</v>
      </c>
      <c r="C40" s="296"/>
      <c r="D40" s="2" t="s">
        <v>606</v>
      </c>
      <c r="E40" s="54">
        <f t="shared" si="2"/>
        <v>600</v>
      </c>
      <c r="F40" s="27">
        <f aca="true" t="shared" si="23" ref="F40:M40">F199+F348</f>
        <v>0</v>
      </c>
      <c r="G40" s="27">
        <f t="shared" si="23"/>
        <v>63.07</v>
      </c>
      <c r="H40" s="27">
        <f t="shared" si="23"/>
        <v>300.03</v>
      </c>
      <c r="I40" s="27">
        <f t="shared" si="23"/>
        <v>100</v>
      </c>
      <c r="J40" s="27">
        <f t="shared" si="23"/>
        <v>136.9</v>
      </c>
      <c r="K40" s="27">
        <f t="shared" si="23"/>
        <v>625.2</v>
      </c>
      <c r="L40" s="27">
        <f t="shared" si="23"/>
        <v>627.6</v>
      </c>
      <c r="M40" s="297">
        <f t="shared" si="23"/>
        <v>624.6</v>
      </c>
    </row>
    <row r="41" spans="1:13" ht="18" customHeight="1">
      <c r="A41" s="314"/>
      <c r="B41" s="322" t="s">
        <v>48</v>
      </c>
      <c r="C41" s="296"/>
      <c r="D41" s="2" t="s">
        <v>47</v>
      </c>
      <c r="E41" s="54">
        <f t="shared" si="2"/>
        <v>0</v>
      </c>
      <c r="F41" s="27">
        <f aca="true" t="shared" si="24" ref="F41:M41">F200+F349</f>
        <v>0</v>
      </c>
      <c r="G41" s="27">
        <f t="shared" si="24"/>
        <v>0</v>
      </c>
      <c r="H41" s="27">
        <f t="shared" si="24"/>
        <v>0</v>
      </c>
      <c r="I41" s="27">
        <f t="shared" si="24"/>
        <v>0</v>
      </c>
      <c r="J41" s="27">
        <f t="shared" si="24"/>
        <v>0</v>
      </c>
      <c r="K41" s="27">
        <f t="shared" si="24"/>
        <v>0</v>
      </c>
      <c r="L41" s="27">
        <f t="shared" si="24"/>
        <v>0</v>
      </c>
      <c r="M41" s="297">
        <f t="shared" si="24"/>
        <v>0</v>
      </c>
    </row>
    <row r="42" spans="1:13" ht="29.25" customHeight="1">
      <c r="A42" s="305" t="s">
        <v>557</v>
      </c>
      <c r="B42" s="306"/>
      <c r="C42" s="306"/>
      <c r="D42" s="30" t="s">
        <v>811</v>
      </c>
      <c r="E42" s="54">
        <f t="shared" si="2"/>
        <v>1372881.46</v>
      </c>
      <c r="F42" s="307">
        <f>F43+F62+F70+F89</f>
        <v>0</v>
      </c>
      <c r="G42" s="307">
        <f aca="true" t="shared" si="25" ref="G42:M42">G43+G62+G70+G89</f>
        <v>212506.05</v>
      </c>
      <c r="H42" s="307">
        <f t="shared" si="25"/>
        <v>785927.01</v>
      </c>
      <c r="I42" s="307">
        <f t="shared" si="25"/>
        <v>256706.4</v>
      </c>
      <c r="J42" s="307">
        <f t="shared" si="25"/>
        <v>117742</v>
      </c>
      <c r="K42" s="307">
        <f t="shared" si="25"/>
        <v>1430542.4813199998</v>
      </c>
      <c r="L42" s="307">
        <f t="shared" si="25"/>
        <v>1436034.00716</v>
      </c>
      <c r="M42" s="308">
        <f t="shared" si="25"/>
        <v>1429169.5998600002</v>
      </c>
    </row>
    <row r="43" spans="1:13" ht="33.75" customHeight="1">
      <c r="A43" s="305" t="s">
        <v>1388</v>
      </c>
      <c r="B43" s="306"/>
      <c r="C43" s="306"/>
      <c r="D43" s="30" t="s">
        <v>150</v>
      </c>
      <c r="E43" s="292">
        <f t="shared" si="2"/>
        <v>620559.46</v>
      </c>
      <c r="F43" s="307">
        <f>F45+F48+F52+F53+F55+F58+F60+F61</f>
        <v>0</v>
      </c>
      <c r="G43" s="307">
        <f aca="true" t="shared" si="26" ref="G43:M43">G45+G48+G52+G53+G55+G58+G60+G61</f>
        <v>63705.51</v>
      </c>
      <c r="H43" s="307">
        <f t="shared" si="26"/>
        <v>408436.55</v>
      </c>
      <c r="I43" s="307">
        <f t="shared" si="26"/>
        <v>116201.4</v>
      </c>
      <c r="J43" s="307">
        <f t="shared" si="26"/>
        <v>32216</v>
      </c>
      <c r="K43" s="307">
        <f t="shared" si="26"/>
        <v>646622.9573199999</v>
      </c>
      <c r="L43" s="307">
        <f t="shared" si="26"/>
        <v>649105.19516</v>
      </c>
      <c r="M43" s="308">
        <f t="shared" si="26"/>
        <v>646002.3978600001</v>
      </c>
    </row>
    <row r="44" spans="1:13" ht="18" customHeight="1">
      <c r="A44" s="298" t="s">
        <v>603</v>
      </c>
      <c r="B44" s="299"/>
      <c r="C44" s="300"/>
      <c r="D44" s="2"/>
      <c r="E44" s="54"/>
      <c r="F44" s="27"/>
      <c r="G44" s="55"/>
      <c r="H44" s="55"/>
      <c r="I44" s="56"/>
      <c r="J44" s="55"/>
      <c r="K44" s="57"/>
      <c r="L44" s="55"/>
      <c r="M44" s="301"/>
    </row>
    <row r="45" spans="1:13" ht="18" customHeight="1">
      <c r="A45" s="314"/>
      <c r="B45" s="303" t="s">
        <v>446</v>
      </c>
      <c r="C45" s="323"/>
      <c r="D45" s="2" t="s">
        <v>694</v>
      </c>
      <c r="E45" s="54">
        <f t="shared" si="2"/>
        <v>422728.48999999993</v>
      </c>
      <c r="F45" s="307">
        <f>F46+F47</f>
        <v>0</v>
      </c>
      <c r="G45" s="307">
        <f aca="true" t="shared" si="27" ref="G45:M45">G46+G47</f>
        <v>32241.61</v>
      </c>
      <c r="H45" s="307">
        <f t="shared" si="27"/>
        <v>287994.68</v>
      </c>
      <c r="I45" s="307">
        <f t="shared" si="27"/>
        <v>88249.4</v>
      </c>
      <c r="J45" s="307">
        <f t="shared" si="27"/>
        <v>14242.8</v>
      </c>
      <c r="K45" s="307">
        <f t="shared" si="27"/>
        <v>440483.08658</v>
      </c>
      <c r="L45" s="307">
        <f t="shared" si="27"/>
        <v>442174.00054000004</v>
      </c>
      <c r="M45" s="308">
        <f t="shared" si="27"/>
        <v>440060.35809</v>
      </c>
    </row>
    <row r="46" spans="1:13" ht="18" customHeight="1">
      <c r="A46" s="314"/>
      <c r="B46" s="303"/>
      <c r="C46" s="304" t="s">
        <v>354</v>
      </c>
      <c r="D46" s="2" t="s">
        <v>366</v>
      </c>
      <c r="E46" s="54">
        <f t="shared" si="2"/>
        <v>166815.26</v>
      </c>
      <c r="F46" s="27">
        <f aca="true" t="shared" si="28" ref="F46:M47">F205+F354</f>
        <v>0</v>
      </c>
      <c r="G46" s="27">
        <f t="shared" si="28"/>
        <v>11349.51</v>
      </c>
      <c r="H46" s="27">
        <f t="shared" si="28"/>
        <v>99671.55</v>
      </c>
      <c r="I46" s="27">
        <f t="shared" si="28"/>
        <v>48869.6</v>
      </c>
      <c r="J46" s="27">
        <f t="shared" si="28"/>
        <v>6924.6</v>
      </c>
      <c r="K46" s="27">
        <f t="shared" si="28"/>
        <v>173821.50092000002</v>
      </c>
      <c r="L46" s="27">
        <f t="shared" si="28"/>
        <v>174488.76196</v>
      </c>
      <c r="M46" s="297">
        <f t="shared" si="28"/>
        <v>173654.68566000002</v>
      </c>
    </row>
    <row r="47" spans="1:13" ht="18" customHeight="1">
      <c r="A47" s="314"/>
      <c r="B47" s="303"/>
      <c r="C47" s="304" t="s">
        <v>355</v>
      </c>
      <c r="D47" s="2" t="s">
        <v>367</v>
      </c>
      <c r="E47" s="54">
        <f t="shared" si="2"/>
        <v>255913.23000000004</v>
      </c>
      <c r="F47" s="27">
        <f t="shared" si="28"/>
        <v>0</v>
      </c>
      <c r="G47" s="27">
        <f t="shared" si="28"/>
        <v>20892.1</v>
      </c>
      <c r="H47" s="27">
        <f t="shared" si="28"/>
        <v>188323.13</v>
      </c>
      <c r="I47" s="27">
        <f t="shared" si="28"/>
        <v>39379.8</v>
      </c>
      <c r="J47" s="27">
        <f t="shared" si="28"/>
        <v>7318.2</v>
      </c>
      <c r="K47" s="27">
        <f t="shared" si="28"/>
        <v>266661.58566</v>
      </c>
      <c r="L47" s="27">
        <f t="shared" si="28"/>
        <v>267685.23858</v>
      </c>
      <c r="M47" s="297">
        <f t="shared" si="28"/>
        <v>266405.67243</v>
      </c>
    </row>
    <row r="48" spans="1:13" ht="18" customHeight="1">
      <c r="A48" s="314"/>
      <c r="B48" s="303" t="s">
        <v>887</v>
      </c>
      <c r="C48" s="321"/>
      <c r="D48" s="2" t="s">
        <v>1036</v>
      </c>
      <c r="E48" s="54">
        <f t="shared" si="2"/>
        <v>96694.65999999999</v>
      </c>
      <c r="F48" s="307">
        <f>SUM(F49:F51)</f>
        <v>0</v>
      </c>
      <c r="G48" s="307">
        <f aca="true" t="shared" si="29" ref="G48:M48">SUM(G49:G51)</f>
        <v>14026</v>
      </c>
      <c r="H48" s="307">
        <f t="shared" si="29"/>
        <v>54391.46</v>
      </c>
      <c r="I48" s="307">
        <f t="shared" si="29"/>
        <v>16205</v>
      </c>
      <c r="J48" s="307">
        <f t="shared" si="29"/>
        <v>12072.2</v>
      </c>
      <c r="K48" s="307">
        <f t="shared" si="29"/>
        <v>100755.83572</v>
      </c>
      <c r="L48" s="307">
        <f t="shared" si="29"/>
        <v>101142.61436</v>
      </c>
      <c r="M48" s="308">
        <f t="shared" si="29"/>
        <v>100659.14106000001</v>
      </c>
    </row>
    <row r="49" spans="1:13" ht="18" customHeight="1">
      <c r="A49" s="314"/>
      <c r="B49" s="303"/>
      <c r="C49" s="304" t="s">
        <v>364</v>
      </c>
      <c r="D49" s="2" t="s">
        <v>717</v>
      </c>
      <c r="E49" s="54">
        <f t="shared" si="2"/>
        <v>18300</v>
      </c>
      <c r="F49" s="27">
        <f>F208+F357</f>
        <v>0</v>
      </c>
      <c r="G49" s="27">
        <f aca="true" t="shared" si="30" ref="G49:M49">G208+G357</f>
        <v>4470</v>
      </c>
      <c r="H49" s="27">
        <f t="shared" si="30"/>
        <v>8959</v>
      </c>
      <c r="I49" s="27">
        <f t="shared" si="30"/>
        <v>3211</v>
      </c>
      <c r="J49" s="27">
        <f t="shared" si="30"/>
        <v>1660</v>
      </c>
      <c r="K49" s="27">
        <f t="shared" si="30"/>
        <v>19068.6</v>
      </c>
      <c r="L49" s="27">
        <f t="shared" si="30"/>
        <v>19141.8</v>
      </c>
      <c r="M49" s="297">
        <f t="shared" si="30"/>
        <v>19050.3</v>
      </c>
    </row>
    <row r="50" spans="1:13" ht="18" customHeight="1">
      <c r="A50" s="314"/>
      <c r="B50" s="303"/>
      <c r="C50" s="304" t="s">
        <v>1009</v>
      </c>
      <c r="D50" s="2" t="s">
        <v>718</v>
      </c>
      <c r="E50" s="54">
        <f t="shared" si="2"/>
        <v>78394.65999999999</v>
      </c>
      <c r="F50" s="27">
        <f aca="true" t="shared" si="31" ref="F50:M50">F209+F358</f>
        <v>0</v>
      </c>
      <c r="G50" s="27">
        <f t="shared" si="31"/>
        <v>9556</v>
      </c>
      <c r="H50" s="27">
        <f t="shared" si="31"/>
        <v>45432.46</v>
      </c>
      <c r="I50" s="27">
        <f t="shared" si="31"/>
        <v>12994</v>
      </c>
      <c r="J50" s="27">
        <f t="shared" si="31"/>
        <v>10412.2</v>
      </c>
      <c r="K50" s="27">
        <f t="shared" si="31"/>
        <v>81687.23572</v>
      </c>
      <c r="L50" s="27">
        <f t="shared" si="31"/>
        <v>82000.81436</v>
      </c>
      <c r="M50" s="297">
        <f t="shared" si="31"/>
        <v>81608.84106</v>
      </c>
    </row>
    <row r="51" spans="1:13" ht="18" customHeight="1">
      <c r="A51" s="314"/>
      <c r="B51" s="303"/>
      <c r="C51" s="324" t="s">
        <v>770</v>
      </c>
      <c r="D51" s="2" t="s">
        <v>719</v>
      </c>
      <c r="E51" s="54">
        <f t="shared" si="2"/>
        <v>0</v>
      </c>
      <c r="F51" s="27">
        <f aca="true" t="shared" si="32" ref="F51:M51">F210+F359</f>
        <v>0</v>
      </c>
      <c r="G51" s="27">
        <f t="shared" si="32"/>
        <v>0</v>
      </c>
      <c r="H51" s="27">
        <f t="shared" si="32"/>
        <v>0</v>
      </c>
      <c r="I51" s="27">
        <f t="shared" si="32"/>
        <v>0</v>
      </c>
      <c r="J51" s="27">
        <f t="shared" si="32"/>
        <v>0</v>
      </c>
      <c r="K51" s="27">
        <f t="shared" si="32"/>
        <v>0</v>
      </c>
      <c r="L51" s="27">
        <f t="shared" si="32"/>
        <v>0</v>
      </c>
      <c r="M51" s="297">
        <f t="shared" si="32"/>
        <v>0</v>
      </c>
    </row>
    <row r="52" spans="1:13" ht="18" customHeight="1">
      <c r="A52" s="314"/>
      <c r="B52" s="303" t="s">
        <v>654</v>
      </c>
      <c r="C52" s="304"/>
      <c r="D52" s="2" t="s">
        <v>1035</v>
      </c>
      <c r="E52" s="54">
        <f t="shared" si="2"/>
        <v>105</v>
      </c>
      <c r="F52" s="27">
        <f aca="true" t="shared" si="33" ref="F52:M52">F211+F360</f>
        <v>0</v>
      </c>
      <c r="G52" s="27">
        <f t="shared" si="33"/>
        <v>0</v>
      </c>
      <c r="H52" s="27">
        <f t="shared" si="33"/>
        <v>75</v>
      </c>
      <c r="I52" s="27">
        <f t="shared" si="33"/>
        <v>30</v>
      </c>
      <c r="J52" s="27">
        <f t="shared" si="33"/>
        <v>0</v>
      </c>
      <c r="K52" s="27">
        <f t="shared" si="33"/>
        <v>109.41</v>
      </c>
      <c r="L52" s="27">
        <f t="shared" si="33"/>
        <v>109.83</v>
      </c>
      <c r="M52" s="297">
        <f t="shared" si="33"/>
        <v>109.305</v>
      </c>
    </row>
    <row r="53" spans="1:13" ht="18" customHeight="1">
      <c r="A53" s="314"/>
      <c r="B53" s="303" t="s">
        <v>447</v>
      </c>
      <c r="C53" s="323"/>
      <c r="D53" s="2" t="s">
        <v>1034</v>
      </c>
      <c r="E53" s="54">
        <f t="shared" si="2"/>
        <v>3711</v>
      </c>
      <c r="F53" s="307">
        <f>F54</f>
        <v>0</v>
      </c>
      <c r="G53" s="307">
        <f aca="true" t="shared" si="34" ref="G53:M53">G54</f>
        <v>819</v>
      </c>
      <c r="H53" s="307">
        <f t="shared" si="34"/>
        <v>1231</v>
      </c>
      <c r="I53" s="307">
        <f t="shared" si="34"/>
        <v>915</v>
      </c>
      <c r="J53" s="307">
        <f t="shared" si="34"/>
        <v>746</v>
      </c>
      <c r="K53" s="307">
        <f t="shared" si="34"/>
        <v>3866.862</v>
      </c>
      <c r="L53" s="307">
        <f t="shared" si="34"/>
        <v>3881.706</v>
      </c>
      <c r="M53" s="308">
        <f t="shared" si="34"/>
        <v>3863.151</v>
      </c>
    </row>
    <row r="54" spans="1:13" ht="18" customHeight="1">
      <c r="A54" s="314"/>
      <c r="B54" s="303"/>
      <c r="C54" s="304" t="s">
        <v>33</v>
      </c>
      <c r="D54" s="2" t="s">
        <v>720</v>
      </c>
      <c r="E54" s="54">
        <f t="shared" si="2"/>
        <v>3711</v>
      </c>
      <c r="F54" s="27">
        <f>F213+F362</f>
        <v>0</v>
      </c>
      <c r="G54" s="27">
        <f aca="true" t="shared" si="35" ref="G54:M54">G213+G362</f>
        <v>819</v>
      </c>
      <c r="H54" s="27">
        <f t="shared" si="35"/>
        <v>1231</v>
      </c>
      <c r="I54" s="27">
        <f t="shared" si="35"/>
        <v>915</v>
      </c>
      <c r="J54" s="27">
        <f t="shared" si="35"/>
        <v>746</v>
      </c>
      <c r="K54" s="27">
        <f t="shared" si="35"/>
        <v>3866.862</v>
      </c>
      <c r="L54" s="27">
        <f t="shared" si="35"/>
        <v>3881.706</v>
      </c>
      <c r="M54" s="297">
        <f t="shared" si="35"/>
        <v>3863.151</v>
      </c>
    </row>
    <row r="55" spans="1:13" ht="18" customHeight="1">
      <c r="A55" s="314"/>
      <c r="B55" s="303" t="s">
        <v>819</v>
      </c>
      <c r="C55" s="304"/>
      <c r="D55" s="2" t="s">
        <v>988</v>
      </c>
      <c r="E55" s="54">
        <f t="shared" si="2"/>
        <v>5714</v>
      </c>
      <c r="F55" s="307">
        <f>SUM(F56:F57)</f>
        <v>0</v>
      </c>
      <c r="G55" s="307">
        <f aca="true" t="shared" si="36" ref="G55:M55">SUM(G56:G57)</f>
        <v>698.9</v>
      </c>
      <c r="H55" s="307">
        <f t="shared" si="36"/>
        <v>3699.1</v>
      </c>
      <c r="I55" s="307">
        <f t="shared" si="36"/>
        <v>1216</v>
      </c>
      <c r="J55" s="307">
        <f t="shared" si="36"/>
        <v>100</v>
      </c>
      <c r="K55" s="307">
        <f t="shared" si="36"/>
        <v>5953.988</v>
      </c>
      <c r="L55" s="307">
        <f t="shared" si="36"/>
        <v>5976.844</v>
      </c>
      <c r="M55" s="308">
        <f t="shared" si="36"/>
        <v>5948.274</v>
      </c>
    </row>
    <row r="56" spans="1:13" ht="18" customHeight="1">
      <c r="A56" s="314"/>
      <c r="B56" s="303"/>
      <c r="C56" s="304" t="s">
        <v>34</v>
      </c>
      <c r="D56" s="2" t="s">
        <v>721</v>
      </c>
      <c r="E56" s="54">
        <f t="shared" si="2"/>
        <v>0</v>
      </c>
      <c r="F56" s="27">
        <f aca="true" t="shared" si="37" ref="F56:M57">F215+F364</f>
        <v>0</v>
      </c>
      <c r="G56" s="27">
        <f t="shared" si="37"/>
        <v>0</v>
      </c>
      <c r="H56" s="27">
        <f t="shared" si="37"/>
        <v>0</v>
      </c>
      <c r="I56" s="27">
        <f t="shared" si="37"/>
        <v>0</v>
      </c>
      <c r="J56" s="27">
        <f t="shared" si="37"/>
        <v>0</v>
      </c>
      <c r="K56" s="27">
        <f t="shared" si="37"/>
        <v>0</v>
      </c>
      <c r="L56" s="27">
        <f t="shared" si="37"/>
        <v>0</v>
      </c>
      <c r="M56" s="297">
        <f t="shared" si="37"/>
        <v>0</v>
      </c>
    </row>
    <row r="57" spans="1:13" ht="18" customHeight="1">
      <c r="A57" s="314"/>
      <c r="B57" s="303"/>
      <c r="C57" s="304" t="s">
        <v>365</v>
      </c>
      <c r="D57" s="2" t="s">
        <v>722</v>
      </c>
      <c r="E57" s="54">
        <f t="shared" si="2"/>
        <v>5714</v>
      </c>
      <c r="F57" s="27">
        <f t="shared" si="37"/>
        <v>0</v>
      </c>
      <c r="G57" s="27">
        <f t="shared" si="37"/>
        <v>698.9</v>
      </c>
      <c r="H57" s="27">
        <f t="shared" si="37"/>
        <v>3699.1</v>
      </c>
      <c r="I57" s="27">
        <f t="shared" si="37"/>
        <v>1216</v>
      </c>
      <c r="J57" s="27">
        <f t="shared" si="37"/>
        <v>100</v>
      </c>
      <c r="K57" s="27">
        <f t="shared" si="37"/>
        <v>5953.988</v>
      </c>
      <c r="L57" s="27">
        <f t="shared" si="37"/>
        <v>5976.844</v>
      </c>
      <c r="M57" s="297">
        <f t="shared" si="37"/>
        <v>5948.274</v>
      </c>
    </row>
    <row r="58" spans="1:14" ht="18" customHeight="1">
      <c r="A58" s="314"/>
      <c r="B58" s="303" t="s">
        <v>1209</v>
      </c>
      <c r="C58" s="304"/>
      <c r="D58" s="2" t="s">
        <v>1210</v>
      </c>
      <c r="E58" s="54">
        <f t="shared" si="2"/>
        <v>30241</v>
      </c>
      <c r="F58" s="307">
        <f>F59</f>
        <v>0</v>
      </c>
      <c r="G58" s="307">
        <f aca="true" t="shared" si="38" ref="G58:M58">G59</f>
        <v>11809</v>
      </c>
      <c r="H58" s="307">
        <f t="shared" si="38"/>
        <v>17515</v>
      </c>
      <c r="I58" s="307">
        <f t="shared" si="38"/>
        <v>876</v>
      </c>
      <c r="J58" s="307">
        <f t="shared" si="38"/>
        <v>41</v>
      </c>
      <c r="K58" s="307">
        <f t="shared" si="38"/>
        <v>31511.122</v>
      </c>
      <c r="L58" s="307">
        <f t="shared" si="38"/>
        <v>31632.086</v>
      </c>
      <c r="M58" s="308">
        <f t="shared" si="38"/>
        <v>31480.881</v>
      </c>
      <c r="N58" s="4"/>
    </row>
    <row r="59" spans="1:14" ht="18" customHeight="1">
      <c r="A59" s="314"/>
      <c r="B59" s="303"/>
      <c r="C59" s="304" t="s">
        <v>1207</v>
      </c>
      <c r="D59" s="2" t="s">
        <v>1208</v>
      </c>
      <c r="E59" s="54">
        <f t="shared" si="2"/>
        <v>30241</v>
      </c>
      <c r="F59" s="27">
        <f>F218</f>
        <v>0</v>
      </c>
      <c r="G59" s="27">
        <f aca="true" t="shared" si="39" ref="G59:M59">G218</f>
        <v>11809</v>
      </c>
      <c r="H59" s="27">
        <f t="shared" si="39"/>
        <v>17515</v>
      </c>
      <c r="I59" s="27">
        <f t="shared" si="39"/>
        <v>876</v>
      </c>
      <c r="J59" s="27">
        <f t="shared" si="39"/>
        <v>41</v>
      </c>
      <c r="K59" s="27">
        <f t="shared" si="39"/>
        <v>31511.122</v>
      </c>
      <c r="L59" s="27">
        <f t="shared" si="39"/>
        <v>31632.086</v>
      </c>
      <c r="M59" s="297">
        <f t="shared" si="39"/>
        <v>31480.881</v>
      </c>
      <c r="N59" s="4"/>
    </row>
    <row r="60" spans="1:13" ht="18" customHeight="1">
      <c r="A60" s="298"/>
      <c r="B60" s="325" t="s">
        <v>1383</v>
      </c>
      <c r="C60" s="91"/>
      <c r="D60" s="2" t="s">
        <v>1387</v>
      </c>
      <c r="E60" s="54">
        <f t="shared" si="2"/>
        <v>61365.31</v>
      </c>
      <c r="F60" s="27">
        <f aca="true" t="shared" si="40" ref="F60:M61">F219+F366</f>
        <v>0</v>
      </c>
      <c r="G60" s="27">
        <f t="shared" si="40"/>
        <v>4111</v>
      </c>
      <c r="H60" s="27">
        <f t="shared" si="40"/>
        <v>43530.31</v>
      </c>
      <c r="I60" s="27">
        <f t="shared" si="40"/>
        <v>8710</v>
      </c>
      <c r="J60" s="27">
        <f t="shared" si="40"/>
        <v>5014</v>
      </c>
      <c r="K60" s="27">
        <f t="shared" si="40"/>
        <v>63942.65302</v>
      </c>
      <c r="L60" s="27">
        <f t="shared" si="40"/>
        <v>64188.114259999995</v>
      </c>
      <c r="M60" s="297">
        <f t="shared" si="40"/>
        <v>63881.287710000004</v>
      </c>
    </row>
    <row r="61" spans="1:13" ht="18" customHeight="1">
      <c r="A61" s="314"/>
      <c r="B61" s="313" t="s">
        <v>655</v>
      </c>
      <c r="C61" s="324"/>
      <c r="D61" s="2" t="s">
        <v>647</v>
      </c>
      <c r="E61" s="54">
        <f t="shared" si="2"/>
        <v>0</v>
      </c>
      <c r="F61" s="27">
        <f t="shared" si="40"/>
        <v>0</v>
      </c>
      <c r="G61" s="27">
        <f t="shared" si="40"/>
        <v>0</v>
      </c>
      <c r="H61" s="27">
        <f t="shared" si="40"/>
        <v>0</v>
      </c>
      <c r="I61" s="27">
        <f t="shared" si="40"/>
        <v>0</v>
      </c>
      <c r="J61" s="27">
        <f t="shared" si="40"/>
        <v>0</v>
      </c>
      <c r="K61" s="27">
        <f t="shared" si="40"/>
        <v>0</v>
      </c>
      <c r="L61" s="27">
        <f t="shared" si="40"/>
        <v>0</v>
      </c>
      <c r="M61" s="297">
        <f t="shared" si="40"/>
        <v>0</v>
      </c>
    </row>
    <row r="62" spans="1:13" ht="18" customHeight="1">
      <c r="A62" s="311" t="s">
        <v>858</v>
      </c>
      <c r="B62" s="313"/>
      <c r="C62" s="80"/>
      <c r="D62" s="30" t="s">
        <v>1037</v>
      </c>
      <c r="E62" s="54">
        <f t="shared" si="2"/>
        <v>31085</v>
      </c>
      <c r="F62" s="307">
        <f>F64+F67+F68</f>
        <v>0</v>
      </c>
      <c r="G62" s="307">
        <f aca="true" t="shared" si="41" ref="G62:M62">G64+G67+G68</f>
        <v>0</v>
      </c>
      <c r="H62" s="307">
        <f t="shared" si="41"/>
        <v>1741</v>
      </c>
      <c r="I62" s="307">
        <f t="shared" si="41"/>
        <v>5300</v>
      </c>
      <c r="J62" s="307">
        <f t="shared" si="41"/>
        <v>24044</v>
      </c>
      <c r="K62" s="307">
        <f t="shared" si="41"/>
        <v>32390.57</v>
      </c>
      <c r="L62" s="307">
        <f t="shared" si="41"/>
        <v>32514.91</v>
      </c>
      <c r="M62" s="308">
        <f t="shared" si="41"/>
        <v>32359.485</v>
      </c>
    </row>
    <row r="63" spans="1:13" ht="18" customHeight="1">
      <c r="A63" s="298" t="s">
        <v>603</v>
      </c>
      <c r="B63" s="299"/>
      <c r="C63" s="300"/>
      <c r="D63" s="2"/>
      <c r="E63" s="54"/>
      <c r="F63" s="27"/>
      <c r="G63" s="55"/>
      <c r="H63" s="55"/>
      <c r="I63" s="56"/>
      <c r="J63" s="55"/>
      <c r="K63" s="57"/>
      <c r="L63" s="55"/>
      <c r="M63" s="301"/>
    </row>
    <row r="64" spans="1:13" ht="15.75">
      <c r="A64" s="326"/>
      <c r="B64" s="312" t="s">
        <v>267</v>
      </c>
      <c r="C64" s="312"/>
      <c r="D64" s="2" t="s">
        <v>1038</v>
      </c>
      <c r="E64" s="54">
        <f t="shared" si="2"/>
        <v>0</v>
      </c>
      <c r="F64" s="307">
        <f>SUM(F65:F66)</f>
        <v>0</v>
      </c>
      <c r="G64" s="307">
        <f aca="true" t="shared" si="42" ref="G64:M64">SUM(G65:G66)</f>
        <v>0</v>
      </c>
      <c r="H64" s="307">
        <f t="shared" si="42"/>
        <v>0</v>
      </c>
      <c r="I64" s="307">
        <f t="shared" si="42"/>
        <v>0</v>
      </c>
      <c r="J64" s="307">
        <f t="shared" si="42"/>
        <v>0</v>
      </c>
      <c r="K64" s="307">
        <f t="shared" si="42"/>
        <v>0</v>
      </c>
      <c r="L64" s="307">
        <f t="shared" si="42"/>
        <v>0</v>
      </c>
      <c r="M64" s="308">
        <f t="shared" si="42"/>
        <v>0</v>
      </c>
    </row>
    <row r="65" spans="1:13" ht="18" customHeight="1">
      <c r="A65" s="326"/>
      <c r="B65" s="313"/>
      <c r="C65" s="324" t="s">
        <v>1058</v>
      </c>
      <c r="D65" s="2" t="s">
        <v>649</v>
      </c>
      <c r="E65" s="54">
        <f t="shared" si="2"/>
        <v>0</v>
      </c>
      <c r="F65" s="27">
        <f>F224+F371</f>
        <v>0</v>
      </c>
      <c r="G65" s="27">
        <f aca="true" t="shared" si="43" ref="G65:M65">G224+G371</f>
        <v>0</v>
      </c>
      <c r="H65" s="27">
        <f t="shared" si="43"/>
        <v>0</v>
      </c>
      <c r="I65" s="27">
        <f t="shared" si="43"/>
        <v>0</v>
      </c>
      <c r="J65" s="27">
        <f t="shared" si="43"/>
        <v>0</v>
      </c>
      <c r="K65" s="27">
        <f t="shared" si="43"/>
        <v>0</v>
      </c>
      <c r="L65" s="27">
        <f t="shared" si="43"/>
        <v>0</v>
      </c>
      <c r="M65" s="297">
        <f t="shared" si="43"/>
        <v>0</v>
      </c>
    </row>
    <row r="66" spans="1:13" ht="18" customHeight="1">
      <c r="A66" s="326"/>
      <c r="B66" s="313"/>
      <c r="C66" s="324" t="s">
        <v>452</v>
      </c>
      <c r="D66" s="2" t="s">
        <v>834</v>
      </c>
      <c r="E66" s="54">
        <f t="shared" si="2"/>
        <v>0</v>
      </c>
      <c r="F66" s="27">
        <f aca="true" t="shared" si="44" ref="F66:M66">F225+F372</f>
        <v>0</v>
      </c>
      <c r="G66" s="27">
        <f t="shared" si="44"/>
        <v>0</v>
      </c>
      <c r="H66" s="27">
        <f t="shared" si="44"/>
        <v>0</v>
      </c>
      <c r="I66" s="27">
        <f t="shared" si="44"/>
        <v>0</v>
      </c>
      <c r="J66" s="27">
        <f t="shared" si="44"/>
        <v>0</v>
      </c>
      <c r="K66" s="27">
        <f t="shared" si="44"/>
        <v>0</v>
      </c>
      <c r="L66" s="27">
        <f t="shared" si="44"/>
        <v>0</v>
      </c>
      <c r="M66" s="297">
        <f t="shared" si="44"/>
        <v>0</v>
      </c>
    </row>
    <row r="67" spans="1:13" ht="18" customHeight="1">
      <c r="A67" s="326"/>
      <c r="B67" s="313" t="s">
        <v>859</v>
      </c>
      <c r="C67" s="324"/>
      <c r="D67" s="2" t="s">
        <v>860</v>
      </c>
      <c r="E67" s="54">
        <f t="shared" si="2"/>
        <v>0</v>
      </c>
      <c r="F67" s="27">
        <f aca="true" t="shared" si="45" ref="F67:M67">F226+F373</f>
        <v>0</v>
      </c>
      <c r="G67" s="27">
        <f t="shared" si="45"/>
        <v>0</v>
      </c>
      <c r="H67" s="27">
        <f t="shared" si="45"/>
        <v>0</v>
      </c>
      <c r="I67" s="27">
        <f t="shared" si="45"/>
        <v>0</v>
      </c>
      <c r="J67" s="27">
        <f t="shared" si="45"/>
        <v>0</v>
      </c>
      <c r="K67" s="27">
        <f t="shared" si="45"/>
        <v>0</v>
      </c>
      <c r="L67" s="27">
        <f t="shared" si="45"/>
        <v>0</v>
      </c>
      <c r="M67" s="297">
        <f t="shared" si="45"/>
        <v>0</v>
      </c>
    </row>
    <row r="68" spans="1:13" ht="18" customHeight="1">
      <c r="A68" s="314"/>
      <c r="B68" s="303" t="s">
        <v>119</v>
      </c>
      <c r="C68" s="304"/>
      <c r="D68" s="2" t="s">
        <v>1039</v>
      </c>
      <c r="E68" s="54">
        <f t="shared" si="2"/>
        <v>31085</v>
      </c>
      <c r="F68" s="27">
        <f>F69</f>
        <v>0</v>
      </c>
      <c r="G68" s="27">
        <f aca="true" t="shared" si="46" ref="G68:M68">G69</f>
        <v>0</v>
      </c>
      <c r="H68" s="27">
        <f t="shared" si="46"/>
        <v>1741</v>
      </c>
      <c r="I68" s="27">
        <f t="shared" si="46"/>
        <v>5300</v>
      </c>
      <c r="J68" s="27">
        <f t="shared" si="46"/>
        <v>24044</v>
      </c>
      <c r="K68" s="27">
        <f t="shared" si="46"/>
        <v>32390.57</v>
      </c>
      <c r="L68" s="27">
        <f t="shared" si="46"/>
        <v>32514.91</v>
      </c>
      <c r="M68" s="297">
        <f t="shared" si="46"/>
        <v>32359.485</v>
      </c>
    </row>
    <row r="69" spans="1:13" ht="18" customHeight="1">
      <c r="A69" s="314"/>
      <c r="B69" s="303"/>
      <c r="C69" s="324" t="s">
        <v>723</v>
      </c>
      <c r="D69" s="2" t="s">
        <v>724</v>
      </c>
      <c r="E69" s="54">
        <f t="shared" si="2"/>
        <v>31085</v>
      </c>
      <c r="F69" s="27">
        <f>F228+F375</f>
        <v>0</v>
      </c>
      <c r="G69" s="27">
        <f aca="true" t="shared" si="47" ref="G69:M69">G228+G375</f>
        <v>0</v>
      </c>
      <c r="H69" s="27">
        <f t="shared" si="47"/>
        <v>1741</v>
      </c>
      <c r="I69" s="27">
        <f t="shared" si="47"/>
        <v>5300</v>
      </c>
      <c r="J69" s="27">
        <f t="shared" si="47"/>
        <v>24044</v>
      </c>
      <c r="K69" s="27">
        <f t="shared" si="47"/>
        <v>32390.57</v>
      </c>
      <c r="L69" s="27">
        <f t="shared" si="47"/>
        <v>32514.91</v>
      </c>
      <c r="M69" s="297">
        <f t="shared" si="47"/>
        <v>32359.485</v>
      </c>
    </row>
    <row r="70" spans="1:13" ht="15.75">
      <c r="A70" s="305" t="s">
        <v>820</v>
      </c>
      <c r="B70" s="306"/>
      <c r="C70" s="306"/>
      <c r="D70" s="30" t="s">
        <v>284</v>
      </c>
      <c r="E70" s="54">
        <f t="shared" si="2"/>
        <v>354683</v>
      </c>
      <c r="F70" s="307">
        <f>F72+F83+F87+F88</f>
        <v>0</v>
      </c>
      <c r="G70" s="307">
        <f aca="true" t="shared" si="48" ref="G70:M70">G72+G83+G87+G88</f>
        <v>66311.84</v>
      </c>
      <c r="H70" s="307">
        <f t="shared" si="48"/>
        <v>186397.16</v>
      </c>
      <c r="I70" s="307">
        <f t="shared" si="48"/>
        <v>62890</v>
      </c>
      <c r="J70" s="307">
        <f t="shared" si="48"/>
        <v>39084</v>
      </c>
      <c r="K70" s="307">
        <f t="shared" si="48"/>
        <v>369579.68600000005</v>
      </c>
      <c r="L70" s="307">
        <f t="shared" si="48"/>
        <v>370998.41799999995</v>
      </c>
      <c r="M70" s="308">
        <f t="shared" si="48"/>
        <v>369225.003</v>
      </c>
    </row>
    <row r="71" spans="1:13" ht="18" customHeight="1">
      <c r="A71" s="298" t="s">
        <v>603</v>
      </c>
      <c r="B71" s="299"/>
      <c r="C71" s="300"/>
      <c r="D71" s="2"/>
      <c r="E71" s="54"/>
      <c r="F71" s="27"/>
      <c r="G71" s="55"/>
      <c r="H71" s="55"/>
      <c r="I71" s="56"/>
      <c r="J71" s="55"/>
      <c r="K71" s="57"/>
      <c r="L71" s="55"/>
      <c r="M71" s="301"/>
    </row>
    <row r="72" spans="1:13" ht="15.75">
      <c r="A72" s="326"/>
      <c r="B72" s="312" t="s">
        <v>439</v>
      </c>
      <c r="C72" s="312"/>
      <c r="D72" s="2" t="s">
        <v>1040</v>
      </c>
      <c r="E72" s="292">
        <f t="shared" si="2"/>
        <v>10671</v>
      </c>
      <c r="F72" s="307">
        <f>SUM(F73:F82)</f>
        <v>0</v>
      </c>
      <c r="G72" s="307">
        <f aca="true" t="shared" si="49" ref="G72:M72">SUM(G73:G82)</f>
        <v>1119.5</v>
      </c>
      <c r="H72" s="307">
        <f t="shared" si="49"/>
        <v>5978.5</v>
      </c>
      <c r="I72" s="307">
        <f t="shared" si="49"/>
        <v>1813</v>
      </c>
      <c r="J72" s="307">
        <f t="shared" si="49"/>
        <v>1760</v>
      </c>
      <c r="K72" s="307">
        <f t="shared" si="49"/>
        <v>11119.182</v>
      </c>
      <c r="L72" s="307">
        <f t="shared" si="49"/>
        <v>11161.866</v>
      </c>
      <c r="M72" s="308">
        <f t="shared" si="49"/>
        <v>11108.511</v>
      </c>
    </row>
    <row r="73" spans="1:13" ht="18" customHeight="1">
      <c r="A73" s="326"/>
      <c r="B73" s="303"/>
      <c r="C73" s="324" t="s">
        <v>725</v>
      </c>
      <c r="D73" s="31" t="s">
        <v>242</v>
      </c>
      <c r="E73" s="54">
        <f t="shared" si="2"/>
        <v>0</v>
      </c>
      <c r="F73" s="27">
        <f>F232+F379</f>
        <v>0</v>
      </c>
      <c r="G73" s="27">
        <f aca="true" t="shared" si="50" ref="G73:M73">G232+G379</f>
        <v>0</v>
      </c>
      <c r="H73" s="27">
        <f t="shared" si="50"/>
        <v>0</v>
      </c>
      <c r="I73" s="27">
        <f t="shared" si="50"/>
        <v>0</v>
      </c>
      <c r="J73" s="27">
        <f t="shared" si="50"/>
        <v>0</v>
      </c>
      <c r="K73" s="27">
        <f t="shared" si="50"/>
        <v>0</v>
      </c>
      <c r="L73" s="27">
        <f t="shared" si="50"/>
        <v>0</v>
      </c>
      <c r="M73" s="297">
        <f t="shared" si="50"/>
        <v>0</v>
      </c>
    </row>
    <row r="74" spans="1:13" ht="18" customHeight="1">
      <c r="A74" s="326"/>
      <c r="B74" s="303"/>
      <c r="C74" s="80" t="s">
        <v>726</v>
      </c>
      <c r="D74" s="31" t="s">
        <v>243</v>
      </c>
      <c r="E74" s="54">
        <f t="shared" si="2"/>
        <v>0</v>
      </c>
      <c r="F74" s="27">
        <f aca="true" t="shared" si="51" ref="F74:M74">F233+F380</f>
        <v>0</v>
      </c>
      <c r="G74" s="27">
        <f t="shared" si="51"/>
        <v>0</v>
      </c>
      <c r="H74" s="27">
        <f t="shared" si="51"/>
        <v>0</v>
      </c>
      <c r="I74" s="27">
        <f t="shared" si="51"/>
        <v>0</v>
      </c>
      <c r="J74" s="27">
        <f t="shared" si="51"/>
        <v>0</v>
      </c>
      <c r="K74" s="27">
        <f t="shared" si="51"/>
        <v>0</v>
      </c>
      <c r="L74" s="27">
        <f t="shared" si="51"/>
        <v>0</v>
      </c>
      <c r="M74" s="297">
        <f t="shared" si="51"/>
        <v>0</v>
      </c>
    </row>
    <row r="75" spans="1:13" ht="18" customHeight="1">
      <c r="A75" s="326"/>
      <c r="B75" s="303"/>
      <c r="C75" s="324" t="s">
        <v>840</v>
      </c>
      <c r="D75" s="31" t="s">
        <v>244</v>
      </c>
      <c r="E75" s="54">
        <f t="shared" si="2"/>
        <v>1000</v>
      </c>
      <c r="F75" s="27">
        <f aca="true" t="shared" si="52" ref="F75:M75">F234+F381</f>
        <v>0</v>
      </c>
      <c r="G75" s="27">
        <f t="shared" si="52"/>
        <v>0</v>
      </c>
      <c r="H75" s="27">
        <f t="shared" si="52"/>
        <v>550</v>
      </c>
      <c r="I75" s="27">
        <f t="shared" si="52"/>
        <v>250</v>
      </c>
      <c r="J75" s="27">
        <f t="shared" si="52"/>
        <v>200</v>
      </c>
      <c r="K75" s="27">
        <f t="shared" si="52"/>
        <v>1042</v>
      </c>
      <c r="L75" s="27">
        <f t="shared" si="52"/>
        <v>1046</v>
      </c>
      <c r="M75" s="297">
        <f t="shared" si="52"/>
        <v>1041</v>
      </c>
    </row>
    <row r="76" spans="1:13" ht="18" customHeight="1">
      <c r="A76" s="326"/>
      <c r="B76" s="303"/>
      <c r="C76" s="80" t="s">
        <v>841</v>
      </c>
      <c r="D76" s="31" t="s">
        <v>245</v>
      </c>
      <c r="E76" s="54">
        <f t="shared" si="2"/>
        <v>0</v>
      </c>
      <c r="F76" s="27">
        <f aca="true" t="shared" si="53" ref="F76:M76">F235+F382</f>
        <v>0</v>
      </c>
      <c r="G76" s="27">
        <f t="shared" si="53"/>
        <v>0</v>
      </c>
      <c r="H76" s="27">
        <f t="shared" si="53"/>
        <v>0</v>
      </c>
      <c r="I76" s="27">
        <f t="shared" si="53"/>
        <v>0</v>
      </c>
      <c r="J76" s="27">
        <f t="shared" si="53"/>
        <v>0</v>
      </c>
      <c r="K76" s="27">
        <f t="shared" si="53"/>
        <v>0</v>
      </c>
      <c r="L76" s="27">
        <f t="shared" si="53"/>
        <v>0</v>
      </c>
      <c r="M76" s="297">
        <f t="shared" si="53"/>
        <v>0</v>
      </c>
    </row>
    <row r="77" spans="1:13" ht="18" customHeight="1">
      <c r="A77" s="326"/>
      <c r="B77" s="303"/>
      <c r="C77" s="80" t="s">
        <v>842</v>
      </c>
      <c r="D77" s="31" t="s">
        <v>246</v>
      </c>
      <c r="E77" s="54">
        <f t="shared" si="2"/>
        <v>0</v>
      </c>
      <c r="F77" s="27">
        <f aca="true" t="shared" si="54" ref="F77:M77">F236+F383</f>
        <v>0</v>
      </c>
      <c r="G77" s="27">
        <f t="shared" si="54"/>
        <v>0</v>
      </c>
      <c r="H77" s="27">
        <f t="shared" si="54"/>
        <v>0</v>
      </c>
      <c r="I77" s="27">
        <f t="shared" si="54"/>
        <v>0</v>
      </c>
      <c r="J77" s="27">
        <f t="shared" si="54"/>
        <v>0</v>
      </c>
      <c r="K77" s="27">
        <f t="shared" si="54"/>
        <v>0</v>
      </c>
      <c r="L77" s="27">
        <f t="shared" si="54"/>
        <v>0</v>
      </c>
      <c r="M77" s="297">
        <f t="shared" si="54"/>
        <v>0</v>
      </c>
    </row>
    <row r="78" spans="1:13" ht="18" customHeight="1">
      <c r="A78" s="326"/>
      <c r="B78" s="303"/>
      <c r="C78" s="80" t="s">
        <v>843</v>
      </c>
      <c r="D78" s="31" t="s">
        <v>247</v>
      </c>
      <c r="E78" s="54">
        <f t="shared" si="2"/>
        <v>0</v>
      </c>
      <c r="F78" s="27">
        <f aca="true" t="shared" si="55" ref="F78:M78">F237+F384</f>
        <v>0</v>
      </c>
      <c r="G78" s="27">
        <f t="shared" si="55"/>
        <v>0</v>
      </c>
      <c r="H78" s="27">
        <f t="shared" si="55"/>
        <v>0</v>
      </c>
      <c r="I78" s="27">
        <f t="shared" si="55"/>
        <v>0</v>
      </c>
      <c r="J78" s="27">
        <f t="shared" si="55"/>
        <v>0</v>
      </c>
      <c r="K78" s="27">
        <f t="shared" si="55"/>
        <v>0</v>
      </c>
      <c r="L78" s="27">
        <f t="shared" si="55"/>
        <v>0</v>
      </c>
      <c r="M78" s="297">
        <f t="shared" si="55"/>
        <v>0</v>
      </c>
    </row>
    <row r="79" spans="1:13" ht="15.75">
      <c r="A79" s="326"/>
      <c r="B79" s="303"/>
      <c r="C79" s="80" t="s">
        <v>844</v>
      </c>
      <c r="D79" s="31" t="s">
        <v>248</v>
      </c>
      <c r="E79" s="54">
        <f aca="true" t="shared" si="56" ref="E79:E144">G79+H79+I79+J79</f>
        <v>0</v>
      </c>
      <c r="F79" s="27">
        <f aca="true" t="shared" si="57" ref="F79:M79">F238+F385</f>
        <v>0</v>
      </c>
      <c r="G79" s="27">
        <f t="shared" si="57"/>
        <v>0</v>
      </c>
      <c r="H79" s="27">
        <f t="shared" si="57"/>
        <v>0</v>
      </c>
      <c r="I79" s="27">
        <f t="shared" si="57"/>
        <v>0</v>
      </c>
      <c r="J79" s="27">
        <f t="shared" si="57"/>
        <v>0</v>
      </c>
      <c r="K79" s="27">
        <f t="shared" si="57"/>
        <v>0</v>
      </c>
      <c r="L79" s="27">
        <f t="shared" si="57"/>
        <v>0</v>
      </c>
      <c r="M79" s="297">
        <f t="shared" si="57"/>
        <v>0</v>
      </c>
    </row>
    <row r="80" spans="1:13" ht="18" customHeight="1">
      <c r="A80" s="326"/>
      <c r="B80" s="303"/>
      <c r="C80" s="80" t="s">
        <v>240</v>
      </c>
      <c r="D80" s="31" t="s">
        <v>54</v>
      </c>
      <c r="E80" s="54">
        <f t="shared" si="56"/>
        <v>0</v>
      </c>
      <c r="F80" s="27">
        <f aca="true" t="shared" si="58" ref="F80:M80">F239+F386</f>
        <v>0</v>
      </c>
      <c r="G80" s="27">
        <f t="shared" si="58"/>
        <v>0</v>
      </c>
      <c r="H80" s="27">
        <f t="shared" si="58"/>
        <v>0</v>
      </c>
      <c r="I80" s="27">
        <f t="shared" si="58"/>
        <v>0</v>
      </c>
      <c r="J80" s="27">
        <f t="shared" si="58"/>
        <v>0</v>
      </c>
      <c r="K80" s="27">
        <f t="shared" si="58"/>
        <v>0</v>
      </c>
      <c r="L80" s="27">
        <f t="shared" si="58"/>
        <v>0</v>
      </c>
      <c r="M80" s="297">
        <f t="shared" si="58"/>
        <v>0</v>
      </c>
    </row>
    <row r="81" spans="1:13" ht="18" customHeight="1">
      <c r="A81" s="326"/>
      <c r="B81" s="303"/>
      <c r="C81" s="80" t="s">
        <v>989</v>
      </c>
      <c r="D81" s="31" t="s">
        <v>1862</v>
      </c>
      <c r="E81" s="54">
        <f t="shared" si="56"/>
        <v>9671</v>
      </c>
      <c r="F81" s="27">
        <f>F240+F387</f>
        <v>0</v>
      </c>
      <c r="G81" s="27">
        <f aca="true" t="shared" si="59" ref="G81:M81">G240+G387</f>
        <v>1119.5</v>
      </c>
      <c r="H81" s="27">
        <f t="shared" si="59"/>
        <v>5428.5</v>
      </c>
      <c r="I81" s="27">
        <f t="shared" si="59"/>
        <v>1563</v>
      </c>
      <c r="J81" s="27">
        <f t="shared" si="59"/>
        <v>1560</v>
      </c>
      <c r="K81" s="27">
        <f t="shared" si="59"/>
        <v>10077.182</v>
      </c>
      <c r="L81" s="27">
        <f t="shared" si="59"/>
        <v>10115.866</v>
      </c>
      <c r="M81" s="297">
        <f t="shared" si="59"/>
        <v>10067.511</v>
      </c>
    </row>
    <row r="82" spans="1:13" ht="18" customHeight="1">
      <c r="A82" s="326"/>
      <c r="B82" s="303"/>
      <c r="C82" s="324" t="s">
        <v>241</v>
      </c>
      <c r="D82" s="31" t="s">
        <v>55</v>
      </c>
      <c r="E82" s="54">
        <f t="shared" si="56"/>
        <v>0</v>
      </c>
      <c r="F82" s="27">
        <f aca="true" t="shared" si="60" ref="F82:M82">F241+F388</f>
        <v>0</v>
      </c>
      <c r="G82" s="27">
        <f t="shared" si="60"/>
        <v>0</v>
      </c>
      <c r="H82" s="27">
        <f t="shared" si="60"/>
        <v>0</v>
      </c>
      <c r="I82" s="27">
        <f t="shared" si="60"/>
        <v>0</v>
      </c>
      <c r="J82" s="27">
        <f t="shared" si="60"/>
        <v>0</v>
      </c>
      <c r="K82" s="27">
        <f t="shared" si="60"/>
        <v>0</v>
      </c>
      <c r="L82" s="27">
        <f t="shared" si="60"/>
        <v>0</v>
      </c>
      <c r="M82" s="297">
        <f t="shared" si="60"/>
        <v>0</v>
      </c>
    </row>
    <row r="83" spans="1:13" ht="18" customHeight="1">
      <c r="A83" s="326"/>
      <c r="B83" s="303" t="s">
        <v>888</v>
      </c>
      <c r="C83" s="324"/>
      <c r="D83" s="2" t="s">
        <v>1041</v>
      </c>
      <c r="E83" s="54">
        <f t="shared" si="56"/>
        <v>341914</v>
      </c>
      <c r="F83" s="27">
        <f>SUM(F84:F86)</f>
        <v>0</v>
      </c>
      <c r="G83" s="27">
        <f aca="true" t="shared" si="61" ref="G83:M83">SUM(G84:G86)</f>
        <v>64292.340000000004</v>
      </c>
      <c r="H83" s="27">
        <f t="shared" si="61"/>
        <v>179220.66</v>
      </c>
      <c r="I83" s="27">
        <f t="shared" si="61"/>
        <v>61077</v>
      </c>
      <c r="J83" s="27">
        <f t="shared" si="61"/>
        <v>37324</v>
      </c>
      <c r="K83" s="27">
        <f t="shared" si="61"/>
        <v>356274.38800000004</v>
      </c>
      <c r="L83" s="27">
        <f t="shared" si="61"/>
        <v>357642.044</v>
      </c>
      <c r="M83" s="297">
        <f t="shared" si="61"/>
        <v>355932.47400000005</v>
      </c>
    </row>
    <row r="84" spans="1:13" ht="18" customHeight="1">
      <c r="A84" s="326"/>
      <c r="B84" s="303"/>
      <c r="C84" s="324" t="s">
        <v>56</v>
      </c>
      <c r="D84" s="31" t="s">
        <v>59</v>
      </c>
      <c r="E84" s="54">
        <f t="shared" si="56"/>
        <v>0</v>
      </c>
      <c r="F84" s="27">
        <f>F243+F390</f>
        <v>0</v>
      </c>
      <c r="G84" s="27">
        <f aca="true" t="shared" si="62" ref="G84:M84">G243+G390</f>
        <v>0</v>
      </c>
      <c r="H84" s="27">
        <f t="shared" si="62"/>
        <v>0</v>
      </c>
      <c r="I84" s="27">
        <f t="shared" si="62"/>
        <v>0</v>
      </c>
      <c r="J84" s="27">
        <f t="shared" si="62"/>
        <v>0</v>
      </c>
      <c r="K84" s="27">
        <f t="shared" si="62"/>
        <v>0</v>
      </c>
      <c r="L84" s="27">
        <f t="shared" si="62"/>
        <v>0</v>
      </c>
      <c r="M84" s="297">
        <f t="shared" si="62"/>
        <v>0</v>
      </c>
    </row>
    <row r="85" spans="1:13" ht="18" customHeight="1">
      <c r="A85" s="326"/>
      <c r="B85" s="303"/>
      <c r="C85" s="324" t="s">
        <v>57</v>
      </c>
      <c r="D85" s="31" t="s">
        <v>291</v>
      </c>
      <c r="E85" s="54">
        <f t="shared" si="56"/>
        <v>0</v>
      </c>
      <c r="F85" s="27">
        <f aca="true" t="shared" si="63" ref="F85:M85">F244+F391</f>
        <v>0</v>
      </c>
      <c r="G85" s="27">
        <f t="shared" si="63"/>
        <v>0</v>
      </c>
      <c r="H85" s="27">
        <f t="shared" si="63"/>
        <v>0</v>
      </c>
      <c r="I85" s="27">
        <f t="shared" si="63"/>
        <v>0</v>
      </c>
      <c r="J85" s="27">
        <f t="shared" si="63"/>
        <v>0</v>
      </c>
      <c r="K85" s="27">
        <f t="shared" si="63"/>
        <v>0</v>
      </c>
      <c r="L85" s="27">
        <f t="shared" si="63"/>
        <v>0</v>
      </c>
      <c r="M85" s="297">
        <f t="shared" si="63"/>
        <v>0</v>
      </c>
    </row>
    <row r="86" spans="1:13" ht="15.75">
      <c r="A86" s="326"/>
      <c r="B86" s="303"/>
      <c r="C86" s="80" t="s">
        <v>58</v>
      </c>
      <c r="D86" s="31" t="s">
        <v>498</v>
      </c>
      <c r="E86" s="54">
        <f t="shared" si="56"/>
        <v>341914</v>
      </c>
      <c r="F86" s="27">
        <f aca="true" t="shared" si="64" ref="F86:M86">F245+F392</f>
        <v>0</v>
      </c>
      <c r="G86" s="27">
        <f t="shared" si="64"/>
        <v>64292.340000000004</v>
      </c>
      <c r="H86" s="27">
        <f t="shared" si="64"/>
        <v>179220.66</v>
      </c>
      <c r="I86" s="27">
        <f t="shared" si="64"/>
        <v>61077</v>
      </c>
      <c r="J86" s="27">
        <f t="shared" si="64"/>
        <v>37324</v>
      </c>
      <c r="K86" s="27">
        <f t="shared" si="64"/>
        <v>356274.38800000004</v>
      </c>
      <c r="L86" s="27">
        <f t="shared" si="64"/>
        <v>357642.044</v>
      </c>
      <c r="M86" s="297">
        <f t="shared" si="64"/>
        <v>355932.47400000005</v>
      </c>
    </row>
    <row r="87" spans="1:13" ht="18" customHeight="1">
      <c r="A87" s="326"/>
      <c r="B87" s="303" t="s">
        <v>1047</v>
      </c>
      <c r="C87" s="321"/>
      <c r="D87" s="2" t="s">
        <v>833</v>
      </c>
      <c r="E87" s="54">
        <f t="shared" si="56"/>
        <v>2000</v>
      </c>
      <c r="F87" s="27">
        <f aca="true" t="shared" si="65" ref="F87:M88">F246+F393</f>
        <v>0</v>
      </c>
      <c r="G87" s="27">
        <f t="shared" si="65"/>
        <v>900</v>
      </c>
      <c r="H87" s="27">
        <f t="shared" si="65"/>
        <v>1100</v>
      </c>
      <c r="I87" s="27">
        <f t="shared" si="65"/>
        <v>0</v>
      </c>
      <c r="J87" s="27">
        <f t="shared" si="65"/>
        <v>0</v>
      </c>
      <c r="K87" s="27">
        <f t="shared" si="65"/>
        <v>2084</v>
      </c>
      <c r="L87" s="27">
        <f t="shared" si="65"/>
        <v>2092</v>
      </c>
      <c r="M87" s="297">
        <f t="shared" si="65"/>
        <v>2082</v>
      </c>
    </row>
    <row r="88" spans="1:13" ht="15.75">
      <c r="A88" s="326"/>
      <c r="B88" s="303" t="s">
        <v>125</v>
      </c>
      <c r="C88" s="321"/>
      <c r="D88" s="2" t="s">
        <v>808</v>
      </c>
      <c r="E88" s="54">
        <f t="shared" si="56"/>
        <v>98</v>
      </c>
      <c r="F88" s="27">
        <f t="shared" si="65"/>
        <v>0</v>
      </c>
      <c r="G88" s="27">
        <f t="shared" si="65"/>
        <v>0</v>
      </c>
      <c r="H88" s="27">
        <f t="shared" si="65"/>
        <v>98</v>
      </c>
      <c r="I88" s="27">
        <f t="shared" si="65"/>
        <v>0</v>
      </c>
      <c r="J88" s="27">
        <f t="shared" si="65"/>
        <v>0</v>
      </c>
      <c r="K88" s="27">
        <f t="shared" si="65"/>
        <v>102.116</v>
      </c>
      <c r="L88" s="27">
        <f t="shared" si="65"/>
        <v>102.508</v>
      </c>
      <c r="M88" s="297">
        <f t="shared" si="65"/>
        <v>102.018</v>
      </c>
    </row>
    <row r="89" spans="1:13" ht="34.5" customHeight="1">
      <c r="A89" s="305" t="s">
        <v>1498</v>
      </c>
      <c r="B89" s="306"/>
      <c r="C89" s="306"/>
      <c r="D89" s="30" t="s">
        <v>285</v>
      </c>
      <c r="E89" s="54">
        <f t="shared" si="56"/>
        <v>366554</v>
      </c>
      <c r="F89" s="27">
        <f>F91+F92+F94+F95+F96+F97+F98+F101</f>
        <v>0</v>
      </c>
      <c r="G89" s="27">
        <f aca="true" t="shared" si="66" ref="G89:M89">G91+G92+G94+G95+G96+G97+G98+G101</f>
        <v>82488.7</v>
      </c>
      <c r="H89" s="27">
        <f t="shared" si="66"/>
        <v>189352.3</v>
      </c>
      <c r="I89" s="27">
        <f t="shared" si="66"/>
        <v>72315</v>
      </c>
      <c r="J89" s="27">
        <f t="shared" si="66"/>
        <v>22398</v>
      </c>
      <c r="K89" s="27">
        <f t="shared" si="66"/>
        <v>381949.26800000004</v>
      </c>
      <c r="L89" s="27">
        <f t="shared" si="66"/>
        <v>383415.48400000005</v>
      </c>
      <c r="M89" s="297">
        <f t="shared" si="66"/>
        <v>381582.71400000004</v>
      </c>
    </row>
    <row r="90" spans="1:13" ht="18" customHeight="1">
      <c r="A90" s="298" t="s">
        <v>603</v>
      </c>
      <c r="B90" s="299"/>
      <c r="C90" s="300"/>
      <c r="D90" s="2"/>
      <c r="E90" s="54"/>
      <c r="F90" s="27"/>
      <c r="G90" s="55"/>
      <c r="H90" s="55"/>
      <c r="I90" s="56"/>
      <c r="J90" s="55"/>
      <c r="K90" s="57"/>
      <c r="L90" s="55"/>
      <c r="M90" s="301"/>
    </row>
    <row r="91" spans="1:13" ht="18" customHeight="1">
      <c r="A91" s="314"/>
      <c r="B91" s="303" t="s">
        <v>923</v>
      </c>
      <c r="C91" s="304"/>
      <c r="D91" s="2" t="s">
        <v>809</v>
      </c>
      <c r="E91" s="54">
        <f t="shared" si="56"/>
        <v>21706</v>
      </c>
      <c r="F91" s="27">
        <f>F250+F397</f>
        <v>0</v>
      </c>
      <c r="G91" s="27">
        <f aca="true" t="shared" si="67" ref="G91:M91">G250+G397</f>
        <v>5168</v>
      </c>
      <c r="H91" s="27">
        <f t="shared" si="67"/>
        <v>12533</v>
      </c>
      <c r="I91" s="27">
        <f t="shared" si="67"/>
        <v>2526</v>
      </c>
      <c r="J91" s="27">
        <f t="shared" si="67"/>
        <v>1479</v>
      </c>
      <c r="K91" s="27">
        <f t="shared" si="67"/>
        <v>22617.652000000002</v>
      </c>
      <c r="L91" s="27">
        <f t="shared" si="67"/>
        <v>22704.476</v>
      </c>
      <c r="M91" s="297">
        <f t="shared" si="67"/>
        <v>22595.946</v>
      </c>
    </row>
    <row r="92" spans="1:13" ht="18" customHeight="1">
      <c r="A92" s="314"/>
      <c r="B92" s="313" t="s">
        <v>821</v>
      </c>
      <c r="C92" s="304"/>
      <c r="D92" s="2" t="s">
        <v>613</v>
      </c>
      <c r="E92" s="54">
        <f t="shared" si="56"/>
        <v>167772</v>
      </c>
      <c r="F92" s="27">
        <f>F93</f>
        <v>0</v>
      </c>
      <c r="G92" s="27">
        <f aca="true" t="shared" si="68" ref="G92:M92">G93</f>
        <v>39157</v>
      </c>
      <c r="H92" s="27">
        <f t="shared" si="68"/>
        <v>83261</v>
      </c>
      <c r="I92" s="27">
        <f t="shared" si="68"/>
        <v>33383</v>
      </c>
      <c r="J92" s="27">
        <f t="shared" si="68"/>
        <v>11971</v>
      </c>
      <c r="K92" s="27">
        <f t="shared" si="68"/>
        <v>174818.424</v>
      </c>
      <c r="L92" s="27">
        <f t="shared" si="68"/>
        <v>175489.51200000002</v>
      </c>
      <c r="M92" s="297">
        <f t="shared" si="68"/>
        <v>174650.652</v>
      </c>
    </row>
    <row r="93" spans="1:13" ht="18" customHeight="1">
      <c r="A93" s="314"/>
      <c r="B93" s="313"/>
      <c r="C93" s="304" t="s">
        <v>499</v>
      </c>
      <c r="D93" s="2" t="s">
        <v>251</v>
      </c>
      <c r="E93" s="54">
        <f t="shared" si="56"/>
        <v>167772</v>
      </c>
      <c r="F93" s="27">
        <f>F252+F399</f>
        <v>0</v>
      </c>
      <c r="G93" s="27">
        <f aca="true" t="shared" si="69" ref="G93:M93">G252+G399</f>
        <v>39157</v>
      </c>
      <c r="H93" s="27">
        <f t="shared" si="69"/>
        <v>83261</v>
      </c>
      <c r="I93" s="27">
        <f t="shared" si="69"/>
        <v>33383</v>
      </c>
      <c r="J93" s="27">
        <f t="shared" si="69"/>
        <v>11971</v>
      </c>
      <c r="K93" s="27">
        <f t="shared" si="69"/>
        <v>174818.424</v>
      </c>
      <c r="L93" s="27">
        <f t="shared" si="69"/>
        <v>175489.51200000002</v>
      </c>
      <c r="M93" s="297">
        <f t="shared" si="69"/>
        <v>174650.652</v>
      </c>
    </row>
    <row r="94" spans="1:13" ht="18" customHeight="1">
      <c r="A94" s="314"/>
      <c r="B94" s="313" t="s">
        <v>346</v>
      </c>
      <c r="C94" s="324"/>
      <c r="D94" s="2" t="s">
        <v>810</v>
      </c>
      <c r="E94" s="54">
        <f t="shared" si="56"/>
        <v>47294</v>
      </c>
      <c r="F94" s="27">
        <f aca="true" t="shared" si="70" ref="F94:M94">F253+F400</f>
        <v>0</v>
      </c>
      <c r="G94" s="27">
        <f t="shared" si="70"/>
        <v>10458</v>
      </c>
      <c r="H94" s="27">
        <f t="shared" si="70"/>
        <v>25163</v>
      </c>
      <c r="I94" s="27">
        <f t="shared" si="70"/>
        <v>9413</v>
      </c>
      <c r="J94" s="27">
        <f t="shared" si="70"/>
        <v>2260</v>
      </c>
      <c r="K94" s="27">
        <f t="shared" si="70"/>
        <v>49280.348</v>
      </c>
      <c r="L94" s="27">
        <f t="shared" si="70"/>
        <v>49469.524000000005</v>
      </c>
      <c r="M94" s="297">
        <f t="shared" si="70"/>
        <v>49233.054</v>
      </c>
    </row>
    <row r="95" spans="1:13" ht="18" customHeight="1">
      <c r="A95" s="326"/>
      <c r="B95" s="313" t="s">
        <v>126</v>
      </c>
      <c r="C95" s="324"/>
      <c r="D95" s="2" t="s">
        <v>172</v>
      </c>
      <c r="E95" s="54">
        <f t="shared" si="56"/>
        <v>0</v>
      </c>
      <c r="F95" s="27">
        <f aca="true" t="shared" si="71" ref="F95:M96">F254+F401</f>
        <v>0</v>
      </c>
      <c r="G95" s="27">
        <f t="shared" si="71"/>
        <v>0</v>
      </c>
      <c r="H95" s="27">
        <f t="shared" si="71"/>
        <v>0</v>
      </c>
      <c r="I95" s="27">
        <f t="shared" si="71"/>
        <v>0</v>
      </c>
      <c r="J95" s="27">
        <f t="shared" si="71"/>
        <v>0</v>
      </c>
      <c r="K95" s="27">
        <f t="shared" si="71"/>
        <v>0</v>
      </c>
      <c r="L95" s="27">
        <f t="shared" si="71"/>
        <v>0</v>
      </c>
      <c r="M95" s="297">
        <f t="shared" si="71"/>
        <v>0</v>
      </c>
    </row>
    <row r="96" spans="1:13" ht="18" customHeight="1">
      <c r="A96" s="326"/>
      <c r="B96" s="327" t="s">
        <v>1496</v>
      </c>
      <c r="C96" s="328"/>
      <c r="D96" s="2" t="s">
        <v>1497</v>
      </c>
      <c r="E96" s="54">
        <f t="shared" si="56"/>
        <v>0</v>
      </c>
      <c r="F96" s="27">
        <f t="shared" si="71"/>
        <v>0</v>
      </c>
      <c r="G96" s="27">
        <f t="shared" si="71"/>
        <v>0</v>
      </c>
      <c r="H96" s="27">
        <f t="shared" si="71"/>
        <v>0</v>
      </c>
      <c r="I96" s="27">
        <f t="shared" si="71"/>
        <v>0</v>
      </c>
      <c r="J96" s="27">
        <f t="shared" si="71"/>
        <v>0</v>
      </c>
      <c r="K96" s="27">
        <f t="shared" si="71"/>
        <v>0</v>
      </c>
      <c r="L96" s="27">
        <f t="shared" si="71"/>
        <v>0</v>
      </c>
      <c r="M96" s="297">
        <f t="shared" si="71"/>
        <v>0</v>
      </c>
    </row>
    <row r="97" spans="1:13" ht="18" customHeight="1">
      <c r="A97" s="326"/>
      <c r="B97" s="313" t="s">
        <v>1018</v>
      </c>
      <c r="C97" s="313"/>
      <c r="D97" s="2" t="s">
        <v>1019</v>
      </c>
      <c r="E97" s="54">
        <f t="shared" si="56"/>
        <v>10000</v>
      </c>
      <c r="F97" s="27">
        <f aca="true" t="shared" si="72" ref="F97:M97">F256+F403</f>
        <v>0</v>
      </c>
      <c r="G97" s="27">
        <f t="shared" si="72"/>
        <v>2667</v>
      </c>
      <c r="H97" s="27">
        <f t="shared" si="72"/>
        <v>3724</v>
      </c>
      <c r="I97" s="27">
        <f t="shared" si="72"/>
        <v>3609</v>
      </c>
      <c r="J97" s="27">
        <f t="shared" si="72"/>
        <v>0</v>
      </c>
      <c r="K97" s="27">
        <f t="shared" si="72"/>
        <v>10420</v>
      </c>
      <c r="L97" s="27">
        <f t="shared" si="72"/>
        <v>10460</v>
      </c>
      <c r="M97" s="297">
        <f t="shared" si="72"/>
        <v>10410</v>
      </c>
    </row>
    <row r="98" spans="1:13" ht="18" customHeight="1">
      <c r="A98" s="326"/>
      <c r="B98" s="313" t="s">
        <v>1020</v>
      </c>
      <c r="C98" s="324"/>
      <c r="D98" s="2" t="s">
        <v>171</v>
      </c>
      <c r="E98" s="54">
        <f t="shared" si="56"/>
        <v>100</v>
      </c>
      <c r="F98" s="27">
        <f>F99+F100</f>
        <v>0</v>
      </c>
      <c r="G98" s="27">
        <f aca="true" t="shared" si="73" ref="G98:M98">G99+G100</f>
        <v>9</v>
      </c>
      <c r="H98" s="27">
        <f t="shared" si="73"/>
        <v>71</v>
      </c>
      <c r="I98" s="27">
        <f t="shared" si="73"/>
        <v>10</v>
      </c>
      <c r="J98" s="27">
        <f t="shared" si="73"/>
        <v>10</v>
      </c>
      <c r="K98" s="27">
        <f t="shared" si="73"/>
        <v>104.2</v>
      </c>
      <c r="L98" s="27">
        <f t="shared" si="73"/>
        <v>104.6</v>
      </c>
      <c r="M98" s="297">
        <f t="shared" si="73"/>
        <v>104.1</v>
      </c>
    </row>
    <row r="99" spans="1:13" ht="18" customHeight="1">
      <c r="A99" s="326"/>
      <c r="B99" s="313"/>
      <c r="C99" s="304" t="s">
        <v>500</v>
      </c>
      <c r="D99" s="2" t="s">
        <v>296</v>
      </c>
      <c r="E99" s="54">
        <f t="shared" si="56"/>
        <v>100</v>
      </c>
      <c r="F99" s="27">
        <f aca="true" t="shared" si="74" ref="F99:M100">F258+F405</f>
        <v>0</v>
      </c>
      <c r="G99" s="27">
        <f t="shared" si="74"/>
        <v>9</v>
      </c>
      <c r="H99" s="27">
        <f t="shared" si="74"/>
        <v>71</v>
      </c>
      <c r="I99" s="27">
        <f t="shared" si="74"/>
        <v>10</v>
      </c>
      <c r="J99" s="27">
        <f t="shared" si="74"/>
        <v>10</v>
      </c>
      <c r="K99" s="27">
        <f t="shared" si="74"/>
        <v>104.2</v>
      </c>
      <c r="L99" s="27">
        <f t="shared" si="74"/>
        <v>104.6</v>
      </c>
      <c r="M99" s="297">
        <f t="shared" si="74"/>
        <v>104.1</v>
      </c>
    </row>
    <row r="100" spans="1:13" ht="18" customHeight="1">
      <c r="A100" s="326"/>
      <c r="B100" s="313"/>
      <c r="C100" s="304" t="s">
        <v>295</v>
      </c>
      <c r="D100" s="2" t="s">
        <v>297</v>
      </c>
      <c r="E100" s="54">
        <f t="shared" si="56"/>
        <v>0</v>
      </c>
      <c r="F100" s="27">
        <f t="shared" si="74"/>
        <v>0</v>
      </c>
      <c r="G100" s="27">
        <f t="shared" si="74"/>
        <v>0</v>
      </c>
      <c r="H100" s="27">
        <f t="shared" si="74"/>
        <v>0</v>
      </c>
      <c r="I100" s="27">
        <f t="shared" si="74"/>
        <v>0</v>
      </c>
      <c r="J100" s="27">
        <f t="shared" si="74"/>
        <v>0</v>
      </c>
      <c r="K100" s="27">
        <f t="shared" si="74"/>
        <v>0</v>
      </c>
      <c r="L100" s="27">
        <f t="shared" si="74"/>
        <v>0</v>
      </c>
      <c r="M100" s="297">
        <f t="shared" si="74"/>
        <v>0</v>
      </c>
    </row>
    <row r="101" spans="1:13" ht="15.75">
      <c r="A101" s="314"/>
      <c r="B101" s="91" t="s">
        <v>140</v>
      </c>
      <c r="C101" s="91"/>
      <c r="D101" s="2" t="s">
        <v>614</v>
      </c>
      <c r="E101" s="54">
        <f t="shared" si="56"/>
        <v>119682</v>
      </c>
      <c r="F101" s="27">
        <f>F102</f>
        <v>0</v>
      </c>
      <c r="G101" s="27">
        <f aca="true" t="shared" si="75" ref="G101:M101">G102</f>
        <v>25029.7</v>
      </c>
      <c r="H101" s="27">
        <f t="shared" si="75"/>
        <v>64600.3</v>
      </c>
      <c r="I101" s="27">
        <f t="shared" si="75"/>
        <v>23374</v>
      </c>
      <c r="J101" s="27">
        <f t="shared" si="75"/>
        <v>6678</v>
      </c>
      <c r="K101" s="27">
        <f t="shared" si="75"/>
        <v>124708.644</v>
      </c>
      <c r="L101" s="27">
        <f t="shared" si="75"/>
        <v>125187.372</v>
      </c>
      <c r="M101" s="297">
        <f t="shared" si="75"/>
        <v>124588.962</v>
      </c>
    </row>
    <row r="102" spans="1:13" ht="18" customHeight="1">
      <c r="A102" s="314"/>
      <c r="B102" s="303"/>
      <c r="C102" s="324" t="s">
        <v>138</v>
      </c>
      <c r="D102" s="2" t="s">
        <v>139</v>
      </c>
      <c r="E102" s="54">
        <f t="shared" si="56"/>
        <v>119682</v>
      </c>
      <c r="F102" s="27">
        <f aca="true" t="shared" si="76" ref="F102:M102">F261+F408</f>
        <v>0</v>
      </c>
      <c r="G102" s="27">
        <f t="shared" si="76"/>
        <v>25029.7</v>
      </c>
      <c r="H102" s="27">
        <f t="shared" si="76"/>
        <v>64600.3</v>
      </c>
      <c r="I102" s="27">
        <f t="shared" si="76"/>
        <v>23374</v>
      </c>
      <c r="J102" s="27">
        <f t="shared" si="76"/>
        <v>6678</v>
      </c>
      <c r="K102" s="27">
        <f t="shared" si="76"/>
        <v>124708.644</v>
      </c>
      <c r="L102" s="27">
        <f t="shared" si="76"/>
        <v>125187.372</v>
      </c>
      <c r="M102" s="297">
        <f t="shared" si="76"/>
        <v>124588.962</v>
      </c>
    </row>
    <row r="103" spans="1:13" ht="29.25" customHeight="1">
      <c r="A103" s="305" t="s">
        <v>554</v>
      </c>
      <c r="B103" s="306"/>
      <c r="C103" s="306"/>
      <c r="D103" s="30"/>
      <c r="E103" s="54">
        <f>G103+H103+I103+J103</f>
        <v>911262.0700000001</v>
      </c>
      <c r="F103" s="27">
        <f>F104+F115</f>
        <v>1760</v>
      </c>
      <c r="G103" s="27">
        <f aca="true" t="shared" si="77" ref="G103:M103">G104+G115</f>
        <v>120191.36000000002</v>
      </c>
      <c r="H103" s="27">
        <f t="shared" si="77"/>
        <v>604698.56</v>
      </c>
      <c r="I103" s="27">
        <f t="shared" si="77"/>
        <v>137759.15</v>
      </c>
      <c r="J103" s="27">
        <f t="shared" si="77"/>
        <v>48613</v>
      </c>
      <c r="K103" s="27">
        <f t="shared" si="77"/>
        <v>949535.07694</v>
      </c>
      <c r="L103" s="27">
        <f t="shared" si="77"/>
        <v>953180.12522</v>
      </c>
      <c r="M103" s="297">
        <f t="shared" si="77"/>
        <v>948623.81487</v>
      </c>
    </row>
    <row r="104" spans="1:13" ht="33" customHeight="1">
      <c r="A104" s="305" t="s">
        <v>343</v>
      </c>
      <c r="B104" s="306"/>
      <c r="C104" s="306"/>
      <c r="D104" s="30" t="s">
        <v>173</v>
      </c>
      <c r="E104" s="54">
        <f t="shared" si="56"/>
        <v>523161.81</v>
      </c>
      <c r="F104" s="27">
        <f>F106+F109+F112+F113+F114</f>
        <v>1760</v>
      </c>
      <c r="G104" s="27">
        <f aca="true" t="shared" si="78" ref="G104:M104">G106+G109+G112+G113+G114</f>
        <v>44732.41</v>
      </c>
      <c r="H104" s="27">
        <f t="shared" si="78"/>
        <v>445049.35000000003</v>
      </c>
      <c r="I104" s="27">
        <f t="shared" si="78"/>
        <v>21025.05</v>
      </c>
      <c r="J104" s="27">
        <f t="shared" si="78"/>
        <v>12355</v>
      </c>
      <c r="K104" s="27">
        <f t="shared" si="78"/>
        <v>545134.6060200001</v>
      </c>
      <c r="L104" s="27">
        <f t="shared" si="78"/>
        <v>547227.25326</v>
      </c>
      <c r="M104" s="297">
        <f t="shared" si="78"/>
        <v>544611.44421</v>
      </c>
    </row>
    <row r="105" spans="1:13" ht="18" customHeight="1">
      <c r="A105" s="298" t="s">
        <v>603</v>
      </c>
      <c r="B105" s="299"/>
      <c r="C105" s="300"/>
      <c r="D105" s="2"/>
      <c r="E105" s="54"/>
      <c r="F105" s="27"/>
      <c r="G105" s="55"/>
      <c r="H105" s="55"/>
      <c r="I105" s="56"/>
      <c r="J105" s="55"/>
      <c r="K105" s="57"/>
      <c r="L105" s="55"/>
      <c r="M105" s="301"/>
    </row>
    <row r="106" spans="1:13" ht="18" customHeight="1">
      <c r="A106" s="326"/>
      <c r="B106" s="303" t="s">
        <v>621</v>
      </c>
      <c r="C106" s="321"/>
      <c r="D106" s="2" t="s">
        <v>175</v>
      </c>
      <c r="E106" s="54">
        <f t="shared" si="56"/>
        <v>382445.81</v>
      </c>
      <c r="F106" s="27">
        <f>SUM(F107:F108)</f>
        <v>1760</v>
      </c>
      <c r="G106" s="27">
        <f aca="true" t="shared" si="79" ref="G106:M106">SUM(G107:G108)</f>
        <v>18768.86</v>
      </c>
      <c r="H106" s="27">
        <f t="shared" si="79"/>
        <v>363346.95</v>
      </c>
      <c r="I106" s="27">
        <f t="shared" si="79"/>
        <v>200</v>
      </c>
      <c r="J106" s="27">
        <f t="shared" si="79"/>
        <v>130</v>
      </c>
      <c r="K106" s="27">
        <f t="shared" si="79"/>
        <v>398508.53402</v>
      </c>
      <c r="L106" s="27">
        <f t="shared" si="79"/>
        <v>400038.31726000004</v>
      </c>
      <c r="M106" s="297">
        <f t="shared" si="79"/>
        <v>398126.08821</v>
      </c>
    </row>
    <row r="107" spans="1:13" ht="18" customHeight="1">
      <c r="A107" s="326"/>
      <c r="B107" s="303"/>
      <c r="C107" s="324" t="s">
        <v>189</v>
      </c>
      <c r="D107" s="2" t="s">
        <v>963</v>
      </c>
      <c r="E107" s="54">
        <f t="shared" si="56"/>
        <v>11048.039999999999</v>
      </c>
      <c r="F107" s="27">
        <f aca="true" t="shared" si="80" ref="F107:M108">F266+F413</f>
        <v>0</v>
      </c>
      <c r="G107" s="27">
        <f t="shared" si="80"/>
        <v>357.05</v>
      </c>
      <c r="H107" s="27">
        <f t="shared" si="80"/>
        <v>10690.99</v>
      </c>
      <c r="I107" s="27">
        <f t="shared" si="80"/>
        <v>0</v>
      </c>
      <c r="J107" s="27">
        <f t="shared" si="80"/>
        <v>0</v>
      </c>
      <c r="K107" s="27">
        <f t="shared" si="80"/>
        <v>11512.05768</v>
      </c>
      <c r="L107" s="27">
        <f t="shared" si="80"/>
        <v>11556.249839999999</v>
      </c>
      <c r="M107" s="297">
        <f t="shared" si="80"/>
        <v>11501.009639999998</v>
      </c>
    </row>
    <row r="108" spans="1:13" ht="18" customHeight="1">
      <c r="A108" s="326"/>
      <c r="B108" s="303"/>
      <c r="C108" s="323" t="s">
        <v>558</v>
      </c>
      <c r="D108" s="2" t="s">
        <v>964</v>
      </c>
      <c r="E108" s="54">
        <f t="shared" si="56"/>
        <v>371397.77</v>
      </c>
      <c r="F108" s="27">
        <f t="shared" si="80"/>
        <v>1760</v>
      </c>
      <c r="G108" s="27">
        <f t="shared" si="80"/>
        <v>18411.81</v>
      </c>
      <c r="H108" s="27">
        <f t="shared" si="80"/>
        <v>352655.96</v>
      </c>
      <c r="I108" s="27">
        <f t="shared" si="80"/>
        <v>200</v>
      </c>
      <c r="J108" s="27">
        <f t="shared" si="80"/>
        <v>130</v>
      </c>
      <c r="K108" s="27">
        <f t="shared" si="80"/>
        <v>386996.47634</v>
      </c>
      <c r="L108" s="27">
        <f t="shared" si="80"/>
        <v>388482.06742000004</v>
      </c>
      <c r="M108" s="297">
        <f t="shared" si="80"/>
        <v>386625.07857</v>
      </c>
    </row>
    <row r="109" spans="1:13" ht="15.75">
      <c r="A109" s="326"/>
      <c r="B109" s="91" t="s">
        <v>339</v>
      </c>
      <c r="C109" s="91"/>
      <c r="D109" s="2" t="s">
        <v>176</v>
      </c>
      <c r="E109" s="54">
        <f t="shared" si="56"/>
        <v>6045</v>
      </c>
      <c r="F109" s="27">
        <f>SUM(F110:F111)</f>
        <v>0</v>
      </c>
      <c r="G109" s="27">
        <f aca="true" t="shared" si="81" ref="G109:M109">SUM(G110:G111)</f>
        <v>7.6</v>
      </c>
      <c r="H109" s="27">
        <f t="shared" si="81"/>
        <v>5525.4</v>
      </c>
      <c r="I109" s="27">
        <f t="shared" si="81"/>
        <v>512</v>
      </c>
      <c r="J109" s="27">
        <f t="shared" si="81"/>
        <v>0</v>
      </c>
      <c r="K109" s="27">
        <f t="shared" si="81"/>
        <v>6298.89</v>
      </c>
      <c r="L109" s="27">
        <f t="shared" si="81"/>
        <v>6323.07</v>
      </c>
      <c r="M109" s="297">
        <f t="shared" si="81"/>
        <v>6292.845</v>
      </c>
    </row>
    <row r="110" spans="1:13" ht="18" customHeight="1">
      <c r="A110" s="326"/>
      <c r="B110" s="313"/>
      <c r="C110" s="304" t="s">
        <v>559</v>
      </c>
      <c r="D110" s="2" t="s">
        <v>965</v>
      </c>
      <c r="E110" s="54">
        <f t="shared" si="56"/>
        <v>6045</v>
      </c>
      <c r="F110" s="27">
        <f aca="true" t="shared" si="82" ref="F110:M114">F269+F416</f>
        <v>0</v>
      </c>
      <c r="G110" s="27">
        <f t="shared" si="82"/>
        <v>7.6</v>
      </c>
      <c r="H110" s="27">
        <f t="shared" si="82"/>
        <v>5525.4</v>
      </c>
      <c r="I110" s="27">
        <f t="shared" si="82"/>
        <v>512</v>
      </c>
      <c r="J110" s="27">
        <f t="shared" si="82"/>
        <v>0</v>
      </c>
      <c r="K110" s="27">
        <f t="shared" si="82"/>
        <v>6298.89</v>
      </c>
      <c r="L110" s="27">
        <f t="shared" si="82"/>
        <v>6323.07</v>
      </c>
      <c r="M110" s="297">
        <f t="shared" si="82"/>
        <v>6292.845</v>
      </c>
    </row>
    <row r="111" spans="1:13" ht="18" customHeight="1">
      <c r="A111" s="326"/>
      <c r="B111" s="313"/>
      <c r="C111" s="304" t="s">
        <v>560</v>
      </c>
      <c r="D111" s="2" t="s">
        <v>966</v>
      </c>
      <c r="E111" s="54">
        <f t="shared" si="56"/>
        <v>0</v>
      </c>
      <c r="F111" s="27">
        <f t="shared" si="82"/>
        <v>0</v>
      </c>
      <c r="G111" s="27">
        <f t="shared" si="82"/>
        <v>0</v>
      </c>
      <c r="H111" s="27">
        <f t="shared" si="82"/>
        <v>0</v>
      </c>
      <c r="I111" s="27">
        <f t="shared" si="82"/>
        <v>0</v>
      </c>
      <c r="J111" s="27">
        <f t="shared" si="82"/>
        <v>0</v>
      </c>
      <c r="K111" s="27">
        <f t="shared" si="82"/>
        <v>0</v>
      </c>
      <c r="L111" s="27">
        <f t="shared" si="82"/>
        <v>0</v>
      </c>
      <c r="M111" s="297">
        <f t="shared" si="82"/>
        <v>0</v>
      </c>
    </row>
    <row r="112" spans="1:13" ht="18" customHeight="1">
      <c r="A112" s="326"/>
      <c r="B112" s="303" t="s">
        <v>874</v>
      </c>
      <c r="C112" s="304"/>
      <c r="D112" s="2" t="s">
        <v>177</v>
      </c>
      <c r="E112" s="54">
        <f t="shared" si="56"/>
        <v>3759</v>
      </c>
      <c r="F112" s="27">
        <f t="shared" si="82"/>
        <v>0</v>
      </c>
      <c r="G112" s="27">
        <f t="shared" si="82"/>
        <v>0</v>
      </c>
      <c r="H112" s="27">
        <f t="shared" si="82"/>
        <v>3759</v>
      </c>
      <c r="I112" s="27">
        <f t="shared" si="82"/>
        <v>0</v>
      </c>
      <c r="J112" s="27">
        <f t="shared" si="82"/>
        <v>0</v>
      </c>
      <c r="K112" s="27">
        <f t="shared" si="82"/>
        <v>3916.878</v>
      </c>
      <c r="L112" s="27">
        <f t="shared" si="82"/>
        <v>3931.9139999999998</v>
      </c>
      <c r="M112" s="297">
        <f t="shared" si="82"/>
        <v>3913.119</v>
      </c>
    </row>
    <row r="113" spans="1:13" ht="18" customHeight="1">
      <c r="A113" s="326"/>
      <c r="B113" s="303" t="s">
        <v>650</v>
      </c>
      <c r="C113" s="304"/>
      <c r="D113" s="2" t="s">
        <v>178</v>
      </c>
      <c r="E113" s="54">
        <f t="shared" si="56"/>
        <v>0</v>
      </c>
      <c r="F113" s="27">
        <f t="shared" si="82"/>
        <v>0</v>
      </c>
      <c r="G113" s="27">
        <f t="shared" si="82"/>
        <v>0</v>
      </c>
      <c r="H113" s="27">
        <f t="shared" si="82"/>
        <v>0</v>
      </c>
      <c r="I113" s="27">
        <f t="shared" si="82"/>
        <v>0</v>
      </c>
      <c r="J113" s="27">
        <f t="shared" si="82"/>
        <v>0</v>
      </c>
      <c r="K113" s="27">
        <f t="shared" si="82"/>
        <v>0</v>
      </c>
      <c r="L113" s="27">
        <f t="shared" si="82"/>
        <v>0</v>
      </c>
      <c r="M113" s="297">
        <f t="shared" si="82"/>
        <v>0</v>
      </c>
    </row>
    <row r="114" spans="1:13" ht="18" customHeight="1">
      <c r="A114" s="326"/>
      <c r="B114" s="303" t="s">
        <v>331</v>
      </c>
      <c r="C114" s="321"/>
      <c r="D114" s="2" t="s">
        <v>179</v>
      </c>
      <c r="E114" s="54">
        <f t="shared" si="56"/>
        <v>130912</v>
      </c>
      <c r="F114" s="27">
        <f t="shared" si="82"/>
        <v>0</v>
      </c>
      <c r="G114" s="27">
        <f t="shared" si="82"/>
        <v>25955.95</v>
      </c>
      <c r="H114" s="27">
        <f t="shared" si="82"/>
        <v>72418</v>
      </c>
      <c r="I114" s="27">
        <f t="shared" si="82"/>
        <v>20313.05</v>
      </c>
      <c r="J114" s="27">
        <f t="shared" si="82"/>
        <v>12225</v>
      </c>
      <c r="K114" s="27">
        <f t="shared" si="82"/>
        <v>136410.304</v>
      </c>
      <c r="L114" s="27">
        <f t="shared" si="82"/>
        <v>136933.952</v>
      </c>
      <c r="M114" s="297">
        <f t="shared" si="82"/>
        <v>136279.392</v>
      </c>
    </row>
    <row r="115" spans="1:13" ht="18" customHeight="1">
      <c r="A115" s="311" t="s">
        <v>552</v>
      </c>
      <c r="B115" s="313"/>
      <c r="C115" s="321"/>
      <c r="D115" s="30" t="s">
        <v>174</v>
      </c>
      <c r="E115" s="54">
        <f t="shared" si="56"/>
        <v>388100.26</v>
      </c>
      <c r="F115" s="27">
        <f>F117+F118+F121+F122</f>
        <v>0</v>
      </c>
      <c r="G115" s="27">
        <f aca="true" t="shared" si="83" ref="G115:M115">G117+G118+G121+G122</f>
        <v>75458.95000000001</v>
      </c>
      <c r="H115" s="27">
        <f t="shared" si="83"/>
        <v>159649.21</v>
      </c>
      <c r="I115" s="27">
        <f t="shared" si="83"/>
        <v>116734.1</v>
      </c>
      <c r="J115" s="27">
        <f t="shared" si="83"/>
        <v>36258</v>
      </c>
      <c r="K115" s="27">
        <f t="shared" si="83"/>
        <v>404400.47091999993</v>
      </c>
      <c r="L115" s="27">
        <f t="shared" si="83"/>
        <v>405952.87196</v>
      </c>
      <c r="M115" s="297">
        <f t="shared" si="83"/>
        <v>404012.37066</v>
      </c>
    </row>
    <row r="116" spans="1:13" ht="18" customHeight="1">
      <c r="A116" s="298" t="s">
        <v>603</v>
      </c>
      <c r="B116" s="299"/>
      <c r="C116" s="300"/>
      <c r="D116" s="2"/>
      <c r="E116" s="54"/>
      <c r="F116" s="27"/>
      <c r="G116" s="55"/>
      <c r="H116" s="55"/>
      <c r="I116" s="56"/>
      <c r="J116" s="55"/>
      <c r="K116" s="57"/>
      <c r="L116" s="55"/>
      <c r="M116" s="301"/>
    </row>
    <row r="117" spans="1:13" ht="18" customHeight="1">
      <c r="A117" s="298"/>
      <c r="B117" s="329" t="s">
        <v>298</v>
      </c>
      <c r="C117" s="300"/>
      <c r="D117" s="2" t="s">
        <v>299</v>
      </c>
      <c r="E117" s="54">
        <f t="shared" si="56"/>
        <v>18922.1</v>
      </c>
      <c r="F117" s="27">
        <f>F276+F423</f>
        <v>0</v>
      </c>
      <c r="G117" s="55">
        <f>G276+G423</f>
        <v>18</v>
      </c>
      <c r="H117" s="55">
        <f aca="true" t="shared" si="84" ref="H117:M117">H276+H423</f>
        <v>14323</v>
      </c>
      <c r="I117" s="55">
        <f t="shared" si="84"/>
        <v>3956.1</v>
      </c>
      <c r="J117" s="55">
        <f t="shared" si="84"/>
        <v>625</v>
      </c>
      <c r="K117" s="55">
        <f t="shared" si="84"/>
        <v>19716.8282</v>
      </c>
      <c r="L117" s="55">
        <f t="shared" si="84"/>
        <v>19792.516600000003</v>
      </c>
      <c r="M117" s="330">
        <f t="shared" si="84"/>
        <v>19697.9061</v>
      </c>
    </row>
    <row r="118" spans="1:13" ht="18" customHeight="1">
      <c r="A118" s="326"/>
      <c r="B118" s="303" t="s">
        <v>444</v>
      </c>
      <c r="C118" s="304"/>
      <c r="D118" s="2" t="s">
        <v>180</v>
      </c>
      <c r="E118" s="54">
        <f t="shared" si="56"/>
        <v>356286.16000000003</v>
      </c>
      <c r="F118" s="27">
        <f>F119+F120</f>
        <v>0</v>
      </c>
      <c r="G118" s="27">
        <f aca="true" t="shared" si="85" ref="G118:M118">G119+G120</f>
        <v>75007.85</v>
      </c>
      <c r="H118" s="27">
        <f t="shared" si="85"/>
        <v>138875.31</v>
      </c>
      <c r="I118" s="27">
        <f t="shared" si="85"/>
        <v>108280</v>
      </c>
      <c r="J118" s="27">
        <f t="shared" si="85"/>
        <v>34123</v>
      </c>
      <c r="K118" s="27">
        <f t="shared" si="85"/>
        <v>371250.17871999997</v>
      </c>
      <c r="L118" s="27">
        <f t="shared" si="85"/>
        <v>372675.32336000004</v>
      </c>
      <c r="M118" s="297">
        <f t="shared" si="85"/>
        <v>370893.89256</v>
      </c>
    </row>
    <row r="119" spans="1:13" ht="18" customHeight="1">
      <c r="A119" s="326"/>
      <c r="B119" s="303"/>
      <c r="C119" s="304" t="s">
        <v>561</v>
      </c>
      <c r="D119" s="2" t="s">
        <v>967</v>
      </c>
      <c r="E119" s="54">
        <f t="shared" si="56"/>
        <v>240252</v>
      </c>
      <c r="F119" s="27">
        <f aca="true" t="shared" si="86" ref="F119:M122">F278+F425</f>
        <v>0</v>
      </c>
      <c r="G119" s="27">
        <f t="shared" si="86"/>
        <v>72291.8</v>
      </c>
      <c r="H119" s="27">
        <f t="shared" si="86"/>
        <v>53624.2</v>
      </c>
      <c r="I119" s="27">
        <f t="shared" si="86"/>
        <v>80213</v>
      </c>
      <c r="J119" s="27">
        <f t="shared" si="86"/>
        <v>34123</v>
      </c>
      <c r="K119" s="27">
        <f t="shared" si="86"/>
        <v>250342.58399999997</v>
      </c>
      <c r="L119" s="27">
        <f t="shared" si="86"/>
        <v>251303.592</v>
      </c>
      <c r="M119" s="297">
        <f t="shared" si="86"/>
        <v>250102.332</v>
      </c>
    </row>
    <row r="120" spans="1:13" ht="18" customHeight="1">
      <c r="A120" s="326"/>
      <c r="B120" s="303"/>
      <c r="C120" s="304" t="s">
        <v>962</v>
      </c>
      <c r="D120" s="2" t="s">
        <v>771</v>
      </c>
      <c r="E120" s="54">
        <f t="shared" si="56"/>
        <v>116034.16</v>
      </c>
      <c r="F120" s="27">
        <f t="shared" si="86"/>
        <v>0</v>
      </c>
      <c r="G120" s="27">
        <f t="shared" si="86"/>
        <v>2716.05</v>
      </c>
      <c r="H120" s="27">
        <f t="shared" si="86"/>
        <v>85251.11</v>
      </c>
      <c r="I120" s="27">
        <f t="shared" si="86"/>
        <v>28067</v>
      </c>
      <c r="J120" s="27">
        <f t="shared" si="86"/>
        <v>0</v>
      </c>
      <c r="K120" s="27">
        <f t="shared" si="86"/>
        <v>120907.59472000001</v>
      </c>
      <c r="L120" s="27">
        <f t="shared" si="86"/>
        <v>121371.73136</v>
      </c>
      <c r="M120" s="297">
        <f t="shared" si="86"/>
        <v>120791.56056</v>
      </c>
    </row>
    <row r="121" spans="1:13" ht="18" customHeight="1">
      <c r="A121" s="326"/>
      <c r="B121" s="303" t="s">
        <v>181</v>
      </c>
      <c r="C121" s="304"/>
      <c r="D121" s="2" t="s">
        <v>182</v>
      </c>
      <c r="E121" s="54">
        <f t="shared" si="56"/>
        <v>12059</v>
      </c>
      <c r="F121" s="27">
        <f t="shared" si="86"/>
        <v>0</v>
      </c>
      <c r="G121" s="27">
        <f t="shared" si="86"/>
        <v>0.1</v>
      </c>
      <c r="H121" s="27">
        <f t="shared" si="86"/>
        <v>6150.9</v>
      </c>
      <c r="I121" s="27">
        <f t="shared" si="86"/>
        <v>4448</v>
      </c>
      <c r="J121" s="27">
        <f t="shared" si="86"/>
        <v>1460</v>
      </c>
      <c r="K121" s="27">
        <f t="shared" si="86"/>
        <v>12565.478</v>
      </c>
      <c r="L121" s="27">
        <f t="shared" si="86"/>
        <v>12613.714</v>
      </c>
      <c r="M121" s="297">
        <f t="shared" si="86"/>
        <v>12553.419</v>
      </c>
    </row>
    <row r="122" spans="1:13" ht="18" customHeight="1">
      <c r="A122" s="326"/>
      <c r="B122" s="303" t="s">
        <v>548</v>
      </c>
      <c r="C122" s="304"/>
      <c r="D122" s="2" t="s">
        <v>551</v>
      </c>
      <c r="E122" s="54">
        <f t="shared" si="56"/>
        <v>833</v>
      </c>
      <c r="F122" s="27">
        <f t="shared" si="86"/>
        <v>0</v>
      </c>
      <c r="G122" s="27">
        <f t="shared" si="86"/>
        <v>433</v>
      </c>
      <c r="H122" s="27">
        <f t="shared" si="86"/>
        <v>300</v>
      </c>
      <c r="I122" s="27">
        <f t="shared" si="86"/>
        <v>50</v>
      </c>
      <c r="J122" s="27">
        <f t="shared" si="86"/>
        <v>50</v>
      </c>
      <c r="K122" s="27">
        <f t="shared" si="86"/>
        <v>867.986</v>
      </c>
      <c r="L122" s="27">
        <f t="shared" si="86"/>
        <v>871.318</v>
      </c>
      <c r="M122" s="297">
        <f t="shared" si="86"/>
        <v>867.153</v>
      </c>
    </row>
    <row r="123" spans="1:13" ht="15.75">
      <c r="A123" s="305" t="s">
        <v>165</v>
      </c>
      <c r="B123" s="306"/>
      <c r="C123" s="306"/>
      <c r="D123" s="30" t="s">
        <v>183</v>
      </c>
      <c r="E123" s="54">
        <f t="shared" si="56"/>
        <v>236571</v>
      </c>
      <c r="F123" s="27">
        <f>F124+F133+F138+F145+F157</f>
        <v>0</v>
      </c>
      <c r="G123" s="27">
        <f aca="true" t="shared" si="87" ref="G123:M123">G124+G133+G138+G145+G157</f>
        <v>14330</v>
      </c>
      <c r="H123" s="27">
        <f t="shared" si="87"/>
        <v>179919</v>
      </c>
      <c r="I123" s="27">
        <f t="shared" si="87"/>
        <v>29490</v>
      </c>
      <c r="J123" s="27">
        <f t="shared" si="87"/>
        <v>12832</v>
      </c>
      <c r="K123" s="27">
        <f t="shared" si="87"/>
        <v>246506.982</v>
      </c>
      <c r="L123" s="27">
        <f t="shared" si="87"/>
        <v>247453.26599999997</v>
      </c>
      <c r="M123" s="297">
        <f t="shared" si="87"/>
        <v>246270.41100000002</v>
      </c>
    </row>
    <row r="124" spans="1:13" ht="15.75">
      <c r="A124" s="305" t="s">
        <v>672</v>
      </c>
      <c r="B124" s="306"/>
      <c r="C124" s="306"/>
      <c r="D124" s="30" t="s">
        <v>644</v>
      </c>
      <c r="E124" s="54">
        <f t="shared" si="56"/>
        <v>0</v>
      </c>
      <c r="F124" s="27">
        <f>F126+F131</f>
        <v>0</v>
      </c>
      <c r="G124" s="27">
        <f aca="true" t="shared" si="88" ref="G124:M124">G126+G131</f>
        <v>0</v>
      </c>
      <c r="H124" s="27">
        <f t="shared" si="88"/>
        <v>0</v>
      </c>
      <c r="I124" s="27">
        <f t="shared" si="88"/>
        <v>0</v>
      </c>
      <c r="J124" s="27">
        <f t="shared" si="88"/>
        <v>0</v>
      </c>
      <c r="K124" s="27">
        <f t="shared" si="88"/>
        <v>0</v>
      </c>
      <c r="L124" s="27">
        <f t="shared" si="88"/>
        <v>0</v>
      </c>
      <c r="M124" s="297">
        <f t="shared" si="88"/>
        <v>0</v>
      </c>
    </row>
    <row r="125" spans="1:13" ht="15.75" customHeight="1">
      <c r="A125" s="298" t="s">
        <v>603</v>
      </c>
      <c r="B125" s="299"/>
      <c r="C125" s="300"/>
      <c r="D125" s="2"/>
      <c r="E125" s="54"/>
      <c r="F125" s="27"/>
      <c r="G125" s="55"/>
      <c r="H125" s="55"/>
      <c r="I125" s="56"/>
      <c r="J125" s="55"/>
      <c r="K125" s="57"/>
      <c r="L125" s="55"/>
      <c r="M125" s="301"/>
    </row>
    <row r="126" spans="1:13" ht="32.25" customHeight="1">
      <c r="A126" s="326"/>
      <c r="B126" s="312" t="s">
        <v>848</v>
      </c>
      <c r="C126" s="312"/>
      <c r="D126" s="2" t="s">
        <v>846</v>
      </c>
      <c r="E126" s="54">
        <f t="shared" si="56"/>
        <v>0</v>
      </c>
      <c r="F126" s="27">
        <f>SUM(F127:F130)</f>
        <v>0</v>
      </c>
      <c r="G126" s="27">
        <f aca="true" t="shared" si="89" ref="G126:M126">SUM(G127:G130)</f>
        <v>0</v>
      </c>
      <c r="H126" s="27">
        <f t="shared" si="89"/>
        <v>0</v>
      </c>
      <c r="I126" s="27">
        <f t="shared" si="89"/>
        <v>0</v>
      </c>
      <c r="J126" s="27">
        <f t="shared" si="89"/>
        <v>0</v>
      </c>
      <c r="K126" s="27">
        <f t="shared" si="89"/>
        <v>0</v>
      </c>
      <c r="L126" s="27">
        <f t="shared" si="89"/>
        <v>0</v>
      </c>
      <c r="M126" s="297">
        <f t="shared" si="89"/>
        <v>0</v>
      </c>
    </row>
    <row r="127" spans="1:13" ht="18" customHeight="1">
      <c r="A127" s="326"/>
      <c r="B127" s="303"/>
      <c r="C127" s="304" t="s">
        <v>479</v>
      </c>
      <c r="D127" s="2" t="s">
        <v>837</v>
      </c>
      <c r="E127" s="54">
        <f t="shared" si="56"/>
        <v>0</v>
      </c>
      <c r="F127" s="27">
        <f aca="true" t="shared" si="90" ref="F127:M130">F286+F433</f>
        <v>0</v>
      </c>
      <c r="G127" s="27">
        <f t="shared" si="90"/>
        <v>0</v>
      </c>
      <c r="H127" s="27">
        <f t="shared" si="90"/>
        <v>0</v>
      </c>
      <c r="I127" s="27">
        <f t="shared" si="90"/>
        <v>0</v>
      </c>
      <c r="J127" s="27">
        <f t="shared" si="90"/>
        <v>0</v>
      </c>
      <c r="K127" s="27">
        <f t="shared" si="90"/>
        <v>0</v>
      </c>
      <c r="L127" s="27">
        <f t="shared" si="90"/>
        <v>0</v>
      </c>
      <c r="M127" s="297">
        <f t="shared" si="90"/>
        <v>0</v>
      </c>
    </row>
    <row r="128" spans="1:13" ht="18" customHeight="1">
      <c r="A128" s="326"/>
      <c r="B128" s="303"/>
      <c r="C128" s="304" t="s">
        <v>1021</v>
      </c>
      <c r="D128" s="2" t="s">
        <v>348</v>
      </c>
      <c r="E128" s="54">
        <f t="shared" si="56"/>
        <v>0</v>
      </c>
      <c r="F128" s="27">
        <f t="shared" si="90"/>
        <v>0</v>
      </c>
      <c r="G128" s="27">
        <f t="shared" si="90"/>
        <v>0</v>
      </c>
      <c r="H128" s="27">
        <f t="shared" si="90"/>
        <v>0</v>
      </c>
      <c r="I128" s="27">
        <f t="shared" si="90"/>
        <v>0</v>
      </c>
      <c r="J128" s="27">
        <f t="shared" si="90"/>
        <v>0</v>
      </c>
      <c r="K128" s="27">
        <f t="shared" si="90"/>
        <v>0</v>
      </c>
      <c r="L128" s="27">
        <f t="shared" si="90"/>
        <v>0</v>
      </c>
      <c r="M128" s="297">
        <f t="shared" si="90"/>
        <v>0</v>
      </c>
    </row>
    <row r="129" spans="1:13" ht="18" customHeight="1">
      <c r="A129" s="326"/>
      <c r="B129" s="303"/>
      <c r="C129" s="304" t="s">
        <v>835</v>
      </c>
      <c r="D129" s="2" t="s">
        <v>838</v>
      </c>
      <c r="E129" s="54">
        <f t="shared" si="56"/>
        <v>0</v>
      </c>
      <c r="F129" s="27">
        <f t="shared" si="90"/>
        <v>0</v>
      </c>
      <c r="G129" s="27">
        <f t="shared" si="90"/>
        <v>0</v>
      </c>
      <c r="H129" s="27">
        <f t="shared" si="90"/>
        <v>0</v>
      </c>
      <c r="I129" s="27">
        <f t="shared" si="90"/>
        <v>0</v>
      </c>
      <c r="J129" s="27">
        <f t="shared" si="90"/>
        <v>0</v>
      </c>
      <c r="K129" s="27">
        <f t="shared" si="90"/>
        <v>0</v>
      </c>
      <c r="L129" s="27">
        <f t="shared" si="90"/>
        <v>0</v>
      </c>
      <c r="M129" s="297">
        <f t="shared" si="90"/>
        <v>0</v>
      </c>
    </row>
    <row r="130" spans="1:13" ht="18" customHeight="1">
      <c r="A130" s="326"/>
      <c r="B130" s="303"/>
      <c r="C130" s="324" t="s">
        <v>836</v>
      </c>
      <c r="D130" s="2" t="s">
        <v>839</v>
      </c>
      <c r="E130" s="54">
        <f t="shared" si="56"/>
        <v>0</v>
      </c>
      <c r="F130" s="27">
        <f t="shared" si="90"/>
        <v>0</v>
      </c>
      <c r="G130" s="27">
        <f t="shared" si="90"/>
        <v>0</v>
      </c>
      <c r="H130" s="27">
        <f t="shared" si="90"/>
        <v>0</v>
      </c>
      <c r="I130" s="27">
        <f t="shared" si="90"/>
        <v>0</v>
      </c>
      <c r="J130" s="27">
        <f t="shared" si="90"/>
        <v>0</v>
      </c>
      <c r="K130" s="27">
        <f t="shared" si="90"/>
        <v>0</v>
      </c>
      <c r="L130" s="27">
        <f t="shared" si="90"/>
        <v>0</v>
      </c>
      <c r="M130" s="297">
        <f t="shared" si="90"/>
        <v>0</v>
      </c>
    </row>
    <row r="131" spans="1:13" ht="18" customHeight="1">
      <c r="A131" s="326"/>
      <c r="B131" s="303" t="s">
        <v>673</v>
      </c>
      <c r="C131" s="324"/>
      <c r="D131" s="2" t="s">
        <v>669</v>
      </c>
      <c r="E131" s="54">
        <f t="shared" si="56"/>
        <v>0</v>
      </c>
      <c r="F131" s="27">
        <f>F132</f>
        <v>0</v>
      </c>
      <c r="G131" s="27">
        <f aca="true" t="shared" si="91" ref="G131:M131">G132</f>
        <v>0</v>
      </c>
      <c r="H131" s="27">
        <f t="shared" si="91"/>
        <v>0</v>
      </c>
      <c r="I131" s="27">
        <f t="shared" si="91"/>
        <v>0</v>
      </c>
      <c r="J131" s="27">
        <f t="shared" si="91"/>
        <v>0</v>
      </c>
      <c r="K131" s="27">
        <f t="shared" si="91"/>
        <v>0</v>
      </c>
      <c r="L131" s="27">
        <f t="shared" si="91"/>
        <v>0</v>
      </c>
      <c r="M131" s="297">
        <f t="shared" si="91"/>
        <v>0</v>
      </c>
    </row>
    <row r="132" spans="1:13" ht="18" customHeight="1">
      <c r="A132" s="326"/>
      <c r="B132" s="303"/>
      <c r="C132" s="324" t="s">
        <v>670</v>
      </c>
      <c r="D132" s="2" t="s">
        <v>671</v>
      </c>
      <c r="E132" s="54">
        <f t="shared" si="56"/>
        <v>0</v>
      </c>
      <c r="F132" s="27">
        <f>F438</f>
        <v>0</v>
      </c>
      <c r="G132" s="27">
        <f aca="true" t="shared" si="92" ref="G132:M132">G438</f>
        <v>0</v>
      </c>
      <c r="H132" s="27">
        <f t="shared" si="92"/>
        <v>0</v>
      </c>
      <c r="I132" s="27">
        <f t="shared" si="92"/>
        <v>0</v>
      </c>
      <c r="J132" s="27">
        <f t="shared" si="92"/>
        <v>0</v>
      </c>
      <c r="K132" s="27">
        <f t="shared" si="92"/>
        <v>0</v>
      </c>
      <c r="L132" s="27">
        <f t="shared" si="92"/>
        <v>0</v>
      </c>
      <c r="M132" s="297">
        <f t="shared" si="92"/>
        <v>0</v>
      </c>
    </row>
    <row r="133" spans="1:13" ht="18" customHeight="1">
      <c r="A133" s="311" t="s">
        <v>691</v>
      </c>
      <c r="B133" s="303"/>
      <c r="C133" s="321"/>
      <c r="D133" s="30" t="s">
        <v>517</v>
      </c>
      <c r="E133" s="54">
        <f t="shared" si="56"/>
        <v>0</v>
      </c>
      <c r="F133" s="27">
        <f>F135+F136+F137</f>
        <v>0</v>
      </c>
      <c r="G133" s="27">
        <f aca="true" t="shared" si="93" ref="G133:M133">G135+G136+G137</f>
        <v>0</v>
      </c>
      <c r="H133" s="27">
        <f t="shared" si="93"/>
        <v>0</v>
      </c>
      <c r="I133" s="27">
        <f t="shared" si="93"/>
        <v>0</v>
      </c>
      <c r="J133" s="27">
        <f t="shared" si="93"/>
        <v>0</v>
      </c>
      <c r="K133" s="27">
        <f t="shared" si="93"/>
        <v>0</v>
      </c>
      <c r="L133" s="27">
        <f t="shared" si="93"/>
        <v>0</v>
      </c>
      <c r="M133" s="297">
        <f t="shared" si="93"/>
        <v>0</v>
      </c>
    </row>
    <row r="134" spans="1:13" ht="18" customHeight="1">
      <c r="A134" s="298" t="s">
        <v>603</v>
      </c>
      <c r="B134" s="299"/>
      <c r="C134" s="300"/>
      <c r="D134" s="2"/>
      <c r="E134" s="54"/>
      <c r="F134" s="27"/>
      <c r="G134" s="55"/>
      <c r="H134" s="55"/>
      <c r="I134" s="56"/>
      <c r="J134" s="55"/>
      <c r="K134" s="57"/>
      <c r="L134" s="55"/>
      <c r="M134" s="301"/>
    </row>
    <row r="135" spans="1:13" ht="18" customHeight="1">
      <c r="A135" s="311"/>
      <c r="B135" s="303" t="s">
        <v>674</v>
      </c>
      <c r="C135" s="324"/>
      <c r="D135" s="2" t="s">
        <v>900</v>
      </c>
      <c r="E135" s="54">
        <f t="shared" si="56"/>
        <v>0</v>
      </c>
      <c r="F135" s="27">
        <f aca="true" t="shared" si="94" ref="F135:M137">F292+F441</f>
        <v>0</v>
      </c>
      <c r="G135" s="27">
        <f t="shared" si="94"/>
        <v>0</v>
      </c>
      <c r="H135" s="27">
        <f t="shared" si="94"/>
        <v>0</v>
      </c>
      <c r="I135" s="27">
        <f t="shared" si="94"/>
        <v>0</v>
      </c>
      <c r="J135" s="27">
        <f t="shared" si="94"/>
        <v>0</v>
      </c>
      <c r="K135" s="27">
        <f t="shared" si="94"/>
        <v>0</v>
      </c>
      <c r="L135" s="27">
        <f t="shared" si="94"/>
        <v>0</v>
      </c>
      <c r="M135" s="297">
        <f t="shared" si="94"/>
        <v>0</v>
      </c>
    </row>
    <row r="136" spans="1:13" ht="18" customHeight="1">
      <c r="A136" s="311"/>
      <c r="B136" s="303" t="s">
        <v>675</v>
      </c>
      <c r="C136" s="324"/>
      <c r="D136" s="2" t="s">
        <v>349</v>
      </c>
      <c r="E136" s="54">
        <f t="shared" si="56"/>
        <v>0</v>
      </c>
      <c r="F136" s="27">
        <f t="shared" si="94"/>
        <v>0</v>
      </c>
      <c r="G136" s="27">
        <f t="shared" si="94"/>
        <v>0</v>
      </c>
      <c r="H136" s="27">
        <f t="shared" si="94"/>
        <v>0</v>
      </c>
      <c r="I136" s="27">
        <f t="shared" si="94"/>
        <v>0</v>
      </c>
      <c r="J136" s="27">
        <f t="shared" si="94"/>
        <v>0</v>
      </c>
      <c r="K136" s="27">
        <f t="shared" si="94"/>
        <v>0</v>
      </c>
      <c r="L136" s="27">
        <f t="shared" si="94"/>
        <v>0</v>
      </c>
      <c r="M136" s="297">
        <f t="shared" si="94"/>
        <v>0</v>
      </c>
    </row>
    <row r="137" spans="1:13" ht="18" customHeight="1">
      <c r="A137" s="311"/>
      <c r="B137" s="313" t="s">
        <v>440</v>
      </c>
      <c r="C137" s="324"/>
      <c r="D137" s="2" t="s">
        <v>350</v>
      </c>
      <c r="E137" s="54">
        <f t="shared" si="56"/>
        <v>0</v>
      </c>
      <c r="F137" s="27">
        <f t="shared" si="94"/>
        <v>0</v>
      </c>
      <c r="G137" s="27">
        <f t="shared" si="94"/>
        <v>0</v>
      </c>
      <c r="H137" s="27">
        <f t="shared" si="94"/>
        <v>0</v>
      </c>
      <c r="I137" s="27">
        <f t="shared" si="94"/>
        <v>0</v>
      </c>
      <c r="J137" s="27">
        <f t="shared" si="94"/>
        <v>0</v>
      </c>
      <c r="K137" s="27">
        <f t="shared" si="94"/>
        <v>0</v>
      </c>
      <c r="L137" s="27">
        <f t="shared" si="94"/>
        <v>0</v>
      </c>
      <c r="M137" s="297">
        <f t="shared" si="94"/>
        <v>0</v>
      </c>
    </row>
    <row r="138" spans="1:13" ht="26.25" customHeight="1">
      <c r="A138" s="331" t="s">
        <v>303</v>
      </c>
      <c r="B138" s="332"/>
      <c r="C138" s="332"/>
      <c r="D138" s="30" t="s">
        <v>520</v>
      </c>
      <c r="E138" s="54">
        <f t="shared" si="56"/>
        <v>0</v>
      </c>
      <c r="F138" s="27">
        <f>F140+F144</f>
        <v>0</v>
      </c>
      <c r="G138" s="27">
        <f aca="true" t="shared" si="95" ref="G138:M138">G140+G144</f>
        <v>0</v>
      </c>
      <c r="H138" s="27">
        <f t="shared" si="95"/>
        <v>0</v>
      </c>
      <c r="I138" s="27">
        <f t="shared" si="95"/>
        <v>0</v>
      </c>
      <c r="J138" s="27">
        <f t="shared" si="95"/>
        <v>0</v>
      </c>
      <c r="K138" s="27">
        <f t="shared" si="95"/>
        <v>0</v>
      </c>
      <c r="L138" s="27">
        <f t="shared" si="95"/>
        <v>0</v>
      </c>
      <c r="M138" s="297">
        <f t="shared" si="95"/>
        <v>0</v>
      </c>
    </row>
    <row r="139" spans="1:13" ht="18" customHeight="1">
      <c r="A139" s="298" t="s">
        <v>603</v>
      </c>
      <c r="B139" s="299"/>
      <c r="C139" s="300"/>
      <c r="D139" s="2"/>
      <c r="E139" s="54"/>
      <c r="F139" s="27"/>
      <c r="G139" s="55"/>
      <c r="H139" s="55"/>
      <c r="I139" s="56"/>
      <c r="J139" s="55"/>
      <c r="K139" s="57"/>
      <c r="L139" s="55"/>
      <c r="M139" s="301"/>
    </row>
    <row r="140" spans="1:13" ht="18" customHeight="1">
      <c r="A140" s="326"/>
      <c r="B140" s="313" t="s">
        <v>9</v>
      </c>
      <c r="C140" s="321"/>
      <c r="D140" s="2" t="s">
        <v>521</v>
      </c>
      <c r="E140" s="54">
        <f t="shared" si="56"/>
        <v>0</v>
      </c>
      <c r="F140" s="27">
        <f>F141+F142+F143</f>
        <v>0</v>
      </c>
      <c r="G140" s="27">
        <f aca="true" t="shared" si="96" ref="G140:M140">G141+G142+G143</f>
        <v>0</v>
      </c>
      <c r="H140" s="27">
        <f t="shared" si="96"/>
        <v>0</v>
      </c>
      <c r="I140" s="27">
        <f t="shared" si="96"/>
        <v>0</v>
      </c>
      <c r="J140" s="27">
        <f t="shared" si="96"/>
        <v>0</v>
      </c>
      <c r="K140" s="27">
        <f t="shared" si="96"/>
        <v>0</v>
      </c>
      <c r="L140" s="27">
        <f t="shared" si="96"/>
        <v>0</v>
      </c>
      <c r="M140" s="297">
        <f t="shared" si="96"/>
        <v>0</v>
      </c>
    </row>
    <row r="141" spans="1:13" ht="18" customHeight="1">
      <c r="A141" s="326"/>
      <c r="B141" s="313"/>
      <c r="C141" s="304" t="s">
        <v>268</v>
      </c>
      <c r="D141" s="2" t="s">
        <v>269</v>
      </c>
      <c r="E141" s="54">
        <f t="shared" si="56"/>
        <v>0</v>
      </c>
      <c r="F141" s="27">
        <f aca="true" t="shared" si="97" ref="F141:M144">F298+F447</f>
        <v>0</v>
      </c>
      <c r="G141" s="27">
        <f t="shared" si="97"/>
        <v>0</v>
      </c>
      <c r="H141" s="27">
        <f t="shared" si="97"/>
        <v>0</v>
      </c>
      <c r="I141" s="27">
        <f t="shared" si="97"/>
        <v>0</v>
      </c>
      <c r="J141" s="27">
        <f t="shared" si="97"/>
        <v>0</v>
      </c>
      <c r="K141" s="27">
        <f t="shared" si="97"/>
        <v>0</v>
      </c>
      <c r="L141" s="27">
        <f t="shared" si="97"/>
        <v>0</v>
      </c>
      <c r="M141" s="297">
        <f t="shared" si="97"/>
        <v>0</v>
      </c>
    </row>
    <row r="142" spans="1:13" ht="18" customHeight="1">
      <c r="A142" s="326"/>
      <c r="B142" s="313"/>
      <c r="C142" s="304" t="s">
        <v>10</v>
      </c>
      <c r="D142" s="2" t="s">
        <v>11</v>
      </c>
      <c r="E142" s="54">
        <f t="shared" si="56"/>
        <v>0</v>
      </c>
      <c r="F142" s="27">
        <f t="shared" si="97"/>
        <v>0</v>
      </c>
      <c r="G142" s="27">
        <f t="shared" si="97"/>
        <v>0</v>
      </c>
      <c r="H142" s="27">
        <f t="shared" si="97"/>
        <v>0</v>
      </c>
      <c r="I142" s="27">
        <f t="shared" si="97"/>
        <v>0</v>
      </c>
      <c r="J142" s="27">
        <f t="shared" si="97"/>
        <v>0</v>
      </c>
      <c r="K142" s="27">
        <f t="shared" si="97"/>
        <v>0</v>
      </c>
      <c r="L142" s="27">
        <f t="shared" si="97"/>
        <v>0</v>
      </c>
      <c r="M142" s="297">
        <f t="shared" si="97"/>
        <v>0</v>
      </c>
    </row>
    <row r="143" spans="1:13" ht="18" customHeight="1">
      <c r="A143" s="326"/>
      <c r="B143" s="313"/>
      <c r="C143" s="324" t="s">
        <v>794</v>
      </c>
      <c r="D143" s="32" t="s">
        <v>680</v>
      </c>
      <c r="E143" s="54">
        <f t="shared" si="56"/>
        <v>0</v>
      </c>
      <c r="F143" s="27">
        <f t="shared" si="97"/>
        <v>0</v>
      </c>
      <c r="G143" s="27">
        <f t="shared" si="97"/>
        <v>0</v>
      </c>
      <c r="H143" s="27">
        <f t="shared" si="97"/>
        <v>0</v>
      </c>
      <c r="I143" s="27">
        <f t="shared" si="97"/>
        <v>0</v>
      </c>
      <c r="J143" s="27">
        <f t="shared" si="97"/>
        <v>0</v>
      </c>
      <c r="K143" s="27">
        <f t="shared" si="97"/>
        <v>0</v>
      </c>
      <c r="L143" s="27">
        <f t="shared" si="97"/>
        <v>0</v>
      </c>
      <c r="M143" s="297">
        <f t="shared" si="97"/>
        <v>0</v>
      </c>
    </row>
    <row r="144" spans="1:13" ht="15.75">
      <c r="A144" s="326"/>
      <c r="B144" s="90" t="s">
        <v>301</v>
      </c>
      <c r="C144" s="91"/>
      <c r="D144" s="32" t="s">
        <v>302</v>
      </c>
      <c r="E144" s="54">
        <f t="shared" si="56"/>
        <v>0</v>
      </c>
      <c r="F144" s="27">
        <f t="shared" si="97"/>
        <v>0</v>
      </c>
      <c r="G144" s="27">
        <f t="shared" si="97"/>
        <v>0</v>
      </c>
      <c r="H144" s="27">
        <f t="shared" si="97"/>
        <v>0</v>
      </c>
      <c r="I144" s="27">
        <f t="shared" si="97"/>
        <v>0</v>
      </c>
      <c r="J144" s="27">
        <f t="shared" si="97"/>
        <v>0</v>
      </c>
      <c r="K144" s="27">
        <f t="shared" si="97"/>
        <v>0</v>
      </c>
      <c r="L144" s="27">
        <f t="shared" si="97"/>
        <v>0</v>
      </c>
      <c r="M144" s="297">
        <f t="shared" si="97"/>
        <v>0</v>
      </c>
    </row>
    <row r="145" spans="1:13" ht="18" customHeight="1">
      <c r="A145" s="311" t="s">
        <v>162</v>
      </c>
      <c r="B145" s="313"/>
      <c r="C145" s="321"/>
      <c r="D145" s="30" t="s">
        <v>615</v>
      </c>
      <c r="E145" s="54">
        <f aca="true" t="shared" si="98" ref="E145:E171">G145+H145+I145+J145</f>
        <v>236571</v>
      </c>
      <c r="F145" s="27">
        <f>F147+F151+F153+F156</f>
        <v>0</v>
      </c>
      <c r="G145" s="27">
        <f aca="true" t="shared" si="99" ref="G145:M145">G147+G151+G153+G156</f>
        <v>14330</v>
      </c>
      <c r="H145" s="27">
        <f t="shared" si="99"/>
        <v>179919</v>
      </c>
      <c r="I145" s="27">
        <f t="shared" si="99"/>
        <v>29490</v>
      </c>
      <c r="J145" s="27">
        <f t="shared" si="99"/>
        <v>12832</v>
      </c>
      <c r="K145" s="27">
        <f t="shared" si="99"/>
        <v>246506.982</v>
      </c>
      <c r="L145" s="27">
        <f t="shared" si="99"/>
        <v>247453.26599999997</v>
      </c>
      <c r="M145" s="297">
        <f t="shared" si="99"/>
        <v>246270.41100000002</v>
      </c>
    </row>
    <row r="146" spans="1:13" ht="18" customHeight="1">
      <c r="A146" s="298" t="s">
        <v>603</v>
      </c>
      <c r="B146" s="299"/>
      <c r="C146" s="300"/>
      <c r="D146" s="2"/>
      <c r="E146" s="54"/>
      <c r="F146" s="27"/>
      <c r="G146" s="55"/>
      <c r="H146" s="55"/>
      <c r="I146" s="56"/>
      <c r="J146" s="55"/>
      <c r="K146" s="57"/>
      <c r="L146" s="55"/>
      <c r="M146" s="301"/>
    </row>
    <row r="147" spans="1:13" ht="18" customHeight="1">
      <c r="A147" s="326"/>
      <c r="B147" s="303" t="s">
        <v>344</v>
      </c>
      <c r="C147" s="321"/>
      <c r="D147" s="2" t="s">
        <v>894</v>
      </c>
      <c r="E147" s="54">
        <f t="shared" si="98"/>
        <v>236571</v>
      </c>
      <c r="F147" s="27">
        <f>F148+F149+F150</f>
        <v>0</v>
      </c>
      <c r="G147" s="27">
        <f aca="true" t="shared" si="100" ref="G147:M147">G148+G149+G150</f>
        <v>14330</v>
      </c>
      <c r="H147" s="27">
        <f t="shared" si="100"/>
        <v>179919</v>
      </c>
      <c r="I147" s="27">
        <f t="shared" si="100"/>
        <v>29490</v>
      </c>
      <c r="J147" s="27">
        <f t="shared" si="100"/>
        <v>12832</v>
      </c>
      <c r="K147" s="27">
        <f t="shared" si="100"/>
        <v>246506.982</v>
      </c>
      <c r="L147" s="27">
        <f t="shared" si="100"/>
        <v>247453.26599999997</v>
      </c>
      <c r="M147" s="297">
        <f t="shared" si="100"/>
        <v>246270.41100000002</v>
      </c>
    </row>
    <row r="148" spans="1:13" ht="18" customHeight="1">
      <c r="A148" s="326"/>
      <c r="B148" s="303"/>
      <c r="C148" s="324" t="s">
        <v>681</v>
      </c>
      <c r="D148" s="32" t="s">
        <v>684</v>
      </c>
      <c r="E148" s="54">
        <f t="shared" si="98"/>
        <v>0</v>
      </c>
      <c r="F148" s="27">
        <f>F305+F454</f>
        <v>0</v>
      </c>
      <c r="G148" s="27">
        <f aca="true" t="shared" si="101" ref="G148:M148">G305+G454</f>
        <v>0</v>
      </c>
      <c r="H148" s="27">
        <f t="shared" si="101"/>
        <v>0</v>
      </c>
      <c r="I148" s="27">
        <f t="shared" si="101"/>
        <v>0</v>
      </c>
      <c r="J148" s="27">
        <f t="shared" si="101"/>
        <v>0</v>
      </c>
      <c r="K148" s="27">
        <f t="shared" si="101"/>
        <v>0</v>
      </c>
      <c r="L148" s="27">
        <f t="shared" si="101"/>
        <v>0</v>
      </c>
      <c r="M148" s="297">
        <f t="shared" si="101"/>
        <v>0</v>
      </c>
    </row>
    <row r="149" spans="1:13" ht="18" customHeight="1">
      <c r="A149" s="326"/>
      <c r="B149" s="303"/>
      <c r="C149" s="324" t="s">
        <v>682</v>
      </c>
      <c r="D149" s="32" t="s">
        <v>772</v>
      </c>
      <c r="E149" s="54">
        <f t="shared" si="98"/>
        <v>7205</v>
      </c>
      <c r="F149" s="27">
        <f>F306+F455</f>
        <v>0</v>
      </c>
      <c r="G149" s="27">
        <f aca="true" t="shared" si="102" ref="G149:M150">G306+G455</f>
        <v>0</v>
      </c>
      <c r="H149" s="27">
        <f t="shared" si="102"/>
        <v>7205</v>
      </c>
      <c r="I149" s="27">
        <f t="shared" si="102"/>
        <v>0</v>
      </c>
      <c r="J149" s="27">
        <f t="shared" si="102"/>
        <v>0</v>
      </c>
      <c r="K149" s="27">
        <f t="shared" si="102"/>
        <v>7507.61</v>
      </c>
      <c r="L149" s="27">
        <f t="shared" si="102"/>
        <v>7536.43</v>
      </c>
      <c r="M149" s="297">
        <f t="shared" si="102"/>
        <v>7500.405</v>
      </c>
    </row>
    <row r="150" spans="1:13" ht="18" customHeight="1">
      <c r="A150" s="326"/>
      <c r="B150" s="303"/>
      <c r="C150" s="304" t="s">
        <v>683</v>
      </c>
      <c r="D150" s="32" t="s">
        <v>17</v>
      </c>
      <c r="E150" s="54">
        <f t="shared" si="98"/>
        <v>229366</v>
      </c>
      <c r="F150" s="27">
        <f>F307+F456</f>
        <v>0</v>
      </c>
      <c r="G150" s="27">
        <f t="shared" si="102"/>
        <v>14330</v>
      </c>
      <c r="H150" s="27">
        <f t="shared" si="102"/>
        <v>172714</v>
      </c>
      <c r="I150" s="27">
        <f t="shared" si="102"/>
        <v>29490</v>
      </c>
      <c r="J150" s="27">
        <f t="shared" si="102"/>
        <v>12832</v>
      </c>
      <c r="K150" s="27">
        <f t="shared" si="102"/>
        <v>238999.372</v>
      </c>
      <c r="L150" s="27">
        <f t="shared" si="102"/>
        <v>239916.83599999998</v>
      </c>
      <c r="M150" s="297">
        <f t="shared" si="102"/>
        <v>238770.00600000002</v>
      </c>
    </row>
    <row r="151" spans="1:13" ht="18" customHeight="1">
      <c r="A151" s="333"/>
      <c r="B151" s="303" t="s">
        <v>661</v>
      </c>
      <c r="C151" s="304"/>
      <c r="D151" s="2" t="s">
        <v>74</v>
      </c>
      <c r="E151" s="54">
        <f t="shared" si="98"/>
        <v>0</v>
      </c>
      <c r="F151" s="27">
        <f>F152</f>
        <v>0</v>
      </c>
      <c r="G151" s="27">
        <f aca="true" t="shared" si="103" ref="G151:M151">G152</f>
        <v>0</v>
      </c>
      <c r="H151" s="27">
        <f t="shared" si="103"/>
        <v>0</v>
      </c>
      <c r="I151" s="27">
        <f t="shared" si="103"/>
        <v>0</v>
      </c>
      <c r="J151" s="27">
        <f t="shared" si="103"/>
        <v>0</v>
      </c>
      <c r="K151" s="27">
        <f t="shared" si="103"/>
        <v>0</v>
      </c>
      <c r="L151" s="27">
        <f t="shared" si="103"/>
        <v>0</v>
      </c>
      <c r="M151" s="297">
        <f t="shared" si="103"/>
        <v>0</v>
      </c>
    </row>
    <row r="152" spans="1:13" ht="18" customHeight="1">
      <c r="A152" s="333"/>
      <c r="B152" s="303"/>
      <c r="C152" s="304" t="s">
        <v>659</v>
      </c>
      <c r="D152" s="2" t="s">
        <v>660</v>
      </c>
      <c r="E152" s="54">
        <f t="shared" si="98"/>
        <v>0</v>
      </c>
      <c r="F152" s="27">
        <f>F309</f>
        <v>0</v>
      </c>
      <c r="G152" s="27">
        <f aca="true" t="shared" si="104" ref="G152:M152">G309</f>
        <v>0</v>
      </c>
      <c r="H152" s="27">
        <f t="shared" si="104"/>
        <v>0</v>
      </c>
      <c r="I152" s="27">
        <f t="shared" si="104"/>
        <v>0</v>
      </c>
      <c r="J152" s="27">
        <f t="shared" si="104"/>
        <v>0</v>
      </c>
      <c r="K152" s="27">
        <f t="shared" si="104"/>
        <v>0</v>
      </c>
      <c r="L152" s="27">
        <f t="shared" si="104"/>
        <v>0</v>
      </c>
      <c r="M152" s="297">
        <f t="shared" si="104"/>
        <v>0</v>
      </c>
    </row>
    <row r="153" spans="1:13" ht="18" customHeight="1">
      <c r="A153" s="326"/>
      <c r="B153" s="303" t="s">
        <v>875</v>
      </c>
      <c r="C153" s="304"/>
      <c r="D153" s="2" t="s">
        <v>286</v>
      </c>
      <c r="E153" s="54">
        <f t="shared" si="98"/>
        <v>0</v>
      </c>
      <c r="F153" s="27">
        <f>SUM(F154:F155)</f>
        <v>0</v>
      </c>
      <c r="G153" s="27">
        <f aca="true" t="shared" si="105" ref="G153:M153">SUM(G154:G155)</f>
        <v>0</v>
      </c>
      <c r="H153" s="27">
        <f t="shared" si="105"/>
        <v>0</v>
      </c>
      <c r="I153" s="27">
        <f t="shared" si="105"/>
        <v>0</v>
      </c>
      <c r="J153" s="27">
        <f t="shared" si="105"/>
        <v>0</v>
      </c>
      <c r="K153" s="27">
        <f t="shared" si="105"/>
        <v>0</v>
      </c>
      <c r="L153" s="27">
        <f t="shared" si="105"/>
        <v>0</v>
      </c>
      <c r="M153" s="297">
        <f t="shared" si="105"/>
        <v>0</v>
      </c>
    </row>
    <row r="154" spans="1:13" ht="18" customHeight="1">
      <c r="A154" s="326"/>
      <c r="B154" s="303"/>
      <c r="C154" s="304" t="s">
        <v>876</v>
      </c>
      <c r="D154" s="2" t="s">
        <v>877</v>
      </c>
      <c r="E154" s="54">
        <f t="shared" si="98"/>
        <v>0</v>
      </c>
      <c r="F154" s="27">
        <f aca="true" t="shared" si="106" ref="F154:M156">F311+F458</f>
        <v>0</v>
      </c>
      <c r="G154" s="27">
        <f t="shared" si="106"/>
        <v>0</v>
      </c>
      <c r="H154" s="27">
        <f t="shared" si="106"/>
        <v>0</v>
      </c>
      <c r="I154" s="27">
        <f t="shared" si="106"/>
        <v>0</v>
      </c>
      <c r="J154" s="27">
        <f t="shared" si="106"/>
        <v>0</v>
      </c>
      <c r="K154" s="27">
        <f t="shared" si="106"/>
        <v>0</v>
      </c>
      <c r="L154" s="27">
        <f t="shared" si="106"/>
        <v>0</v>
      </c>
      <c r="M154" s="297">
        <f t="shared" si="106"/>
        <v>0</v>
      </c>
    </row>
    <row r="155" spans="1:13" ht="18" customHeight="1">
      <c r="A155" s="326"/>
      <c r="B155" s="303"/>
      <c r="C155" s="304" t="s">
        <v>351</v>
      </c>
      <c r="D155" s="2" t="s">
        <v>352</v>
      </c>
      <c r="E155" s="54">
        <f t="shared" si="98"/>
        <v>0</v>
      </c>
      <c r="F155" s="27">
        <f t="shared" si="106"/>
        <v>0</v>
      </c>
      <c r="G155" s="27">
        <f t="shared" si="106"/>
        <v>0</v>
      </c>
      <c r="H155" s="27">
        <f t="shared" si="106"/>
        <v>0</v>
      </c>
      <c r="I155" s="27">
        <f t="shared" si="106"/>
        <v>0</v>
      </c>
      <c r="J155" s="27">
        <f t="shared" si="106"/>
        <v>0</v>
      </c>
      <c r="K155" s="27">
        <f t="shared" si="106"/>
        <v>0</v>
      </c>
      <c r="L155" s="27">
        <f t="shared" si="106"/>
        <v>0</v>
      </c>
      <c r="M155" s="297">
        <f t="shared" si="106"/>
        <v>0</v>
      </c>
    </row>
    <row r="156" spans="1:13" ht="18" customHeight="1">
      <c r="A156" s="334"/>
      <c r="B156" s="303" t="s">
        <v>645</v>
      </c>
      <c r="C156" s="300"/>
      <c r="D156" s="2" t="s">
        <v>618</v>
      </c>
      <c r="E156" s="54">
        <f t="shared" si="98"/>
        <v>0</v>
      </c>
      <c r="F156" s="27">
        <f t="shared" si="106"/>
        <v>0</v>
      </c>
      <c r="G156" s="27">
        <f t="shared" si="106"/>
        <v>0</v>
      </c>
      <c r="H156" s="27">
        <f t="shared" si="106"/>
        <v>0</v>
      </c>
      <c r="I156" s="27">
        <f t="shared" si="106"/>
        <v>0</v>
      </c>
      <c r="J156" s="27">
        <f t="shared" si="106"/>
        <v>0</v>
      </c>
      <c r="K156" s="27">
        <f t="shared" si="106"/>
        <v>0</v>
      </c>
      <c r="L156" s="27">
        <f t="shared" si="106"/>
        <v>0</v>
      </c>
      <c r="M156" s="297">
        <f t="shared" si="106"/>
        <v>0</v>
      </c>
    </row>
    <row r="157" spans="1:13" ht="15.75">
      <c r="A157" s="335" t="s">
        <v>556</v>
      </c>
      <c r="B157" s="90"/>
      <c r="C157" s="91"/>
      <c r="D157" s="30" t="s">
        <v>321</v>
      </c>
      <c r="E157" s="54">
        <f t="shared" si="98"/>
        <v>0</v>
      </c>
      <c r="F157" s="27">
        <f>F159+F160+F161+F162+F163</f>
        <v>0</v>
      </c>
      <c r="G157" s="27">
        <f aca="true" t="shared" si="107" ref="G157:M157">G159+G160+G161+G162+G163</f>
        <v>0</v>
      </c>
      <c r="H157" s="27">
        <f t="shared" si="107"/>
        <v>0</v>
      </c>
      <c r="I157" s="27">
        <f t="shared" si="107"/>
        <v>0</v>
      </c>
      <c r="J157" s="27">
        <f t="shared" si="107"/>
        <v>0</v>
      </c>
      <c r="K157" s="27">
        <f t="shared" si="107"/>
        <v>0</v>
      </c>
      <c r="L157" s="27">
        <f t="shared" si="107"/>
        <v>0</v>
      </c>
      <c r="M157" s="297">
        <f t="shared" si="107"/>
        <v>0</v>
      </c>
    </row>
    <row r="158" spans="1:13" ht="18" customHeight="1">
      <c r="A158" s="298" t="s">
        <v>603</v>
      </c>
      <c r="B158" s="299"/>
      <c r="C158" s="300"/>
      <c r="D158" s="2"/>
      <c r="E158" s="54"/>
      <c r="F158" s="27"/>
      <c r="G158" s="55"/>
      <c r="H158" s="55"/>
      <c r="I158" s="56"/>
      <c r="J158" s="55"/>
      <c r="K158" s="57"/>
      <c r="L158" s="55"/>
      <c r="M158" s="301"/>
    </row>
    <row r="159" spans="1:13" ht="18" customHeight="1">
      <c r="A159" s="311"/>
      <c r="B159" s="336" t="s">
        <v>442</v>
      </c>
      <c r="C159" s="336"/>
      <c r="D159" s="2" t="s">
        <v>1042</v>
      </c>
      <c r="E159" s="54">
        <f t="shared" si="98"/>
        <v>0</v>
      </c>
      <c r="F159" s="27">
        <f aca="true" t="shared" si="108" ref="F159:M163">F316+F463</f>
        <v>0</v>
      </c>
      <c r="G159" s="27">
        <f t="shared" si="108"/>
        <v>0</v>
      </c>
      <c r="H159" s="27">
        <f t="shared" si="108"/>
        <v>0</v>
      </c>
      <c r="I159" s="27">
        <f t="shared" si="108"/>
        <v>0</v>
      </c>
      <c r="J159" s="27">
        <f t="shared" si="108"/>
        <v>0</v>
      </c>
      <c r="K159" s="27">
        <f t="shared" si="108"/>
        <v>0</v>
      </c>
      <c r="L159" s="27">
        <f t="shared" si="108"/>
        <v>0</v>
      </c>
      <c r="M159" s="297">
        <f t="shared" si="108"/>
        <v>0</v>
      </c>
    </row>
    <row r="160" spans="1:13" ht="18" customHeight="1">
      <c r="A160" s="337"/>
      <c r="B160" s="303" t="s">
        <v>8</v>
      </c>
      <c r="C160" s="324"/>
      <c r="D160" s="2" t="s">
        <v>696</v>
      </c>
      <c r="E160" s="54">
        <f t="shared" si="98"/>
        <v>0</v>
      </c>
      <c r="F160" s="27">
        <f t="shared" si="108"/>
        <v>0</v>
      </c>
      <c r="G160" s="27">
        <f t="shared" si="108"/>
        <v>0</v>
      </c>
      <c r="H160" s="27">
        <f t="shared" si="108"/>
        <v>0</v>
      </c>
      <c r="I160" s="27">
        <f t="shared" si="108"/>
        <v>0</v>
      </c>
      <c r="J160" s="27">
        <f t="shared" si="108"/>
        <v>0</v>
      </c>
      <c r="K160" s="27">
        <f t="shared" si="108"/>
        <v>0</v>
      </c>
      <c r="L160" s="27">
        <f t="shared" si="108"/>
        <v>0</v>
      </c>
      <c r="M160" s="297">
        <f t="shared" si="108"/>
        <v>0</v>
      </c>
    </row>
    <row r="161" spans="1:13" ht="18" customHeight="1">
      <c r="A161" s="311"/>
      <c r="B161" s="303" t="s">
        <v>899</v>
      </c>
      <c r="C161" s="324"/>
      <c r="D161" s="2" t="s">
        <v>697</v>
      </c>
      <c r="E161" s="54">
        <f t="shared" si="98"/>
        <v>0</v>
      </c>
      <c r="F161" s="27">
        <f t="shared" si="108"/>
        <v>0</v>
      </c>
      <c r="G161" s="27">
        <f t="shared" si="108"/>
        <v>0</v>
      </c>
      <c r="H161" s="27">
        <f t="shared" si="108"/>
        <v>0</v>
      </c>
      <c r="I161" s="27">
        <f t="shared" si="108"/>
        <v>0</v>
      </c>
      <c r="J161" s="27">
        <f t="shared" si="108"/>
        <v>0</v>
      </c>
      <c r="K161" s="27">
        <f t="shared" si="108"/>
        <v>0</v>
      </c>
      <c r="L161" s="27">
        <f t="shared" si="108"/>
        <v>0</v>
      </c>
      <c r="M161" s="297">
        <f t="shared" si="108"/>
        <v>0</v>
      </c>
    </row>
    <row r="162" spans="1:13" ht="18" customHeight="1">
      <c r="A162" s="311"/>
      <c r="B162" s="303" t="s">
        <v>443</v>
      </c>
      <c r="C162" s="324"/>
      <c r="D162" s="2" t="s">
        <v>698</v>
      </c>
      <c r="E162" s="54">
        <f t="shared" si="98"/>
        <v>0</v>
      </c>
      <c r="F162" s="27">
        <f t="shared" si="108"/>
        <v>0</v>
      </c>
      <c r="G162" s="27">
        <f t="shared" si="108"/>
        <v>0</v>
      </c>
      <c r="H162" s="27">
        <f t="shared" si="108"/>
        <v>0</v>
      </c>
      <c r="I162" s="27">
        <f t="shared" si="108"/>
        <v>0</v>
      </c>
      <c r="J162" s="27">
        <f t="shared" si="108"/>
        <v>0</v>
      </c>
      <c r="K162" s="27">
        <f t="shared" si="108"/>
        <v>0</v>
      </c>
      <c r="L162" s="27">
        <f t="shared" si="108"/>
        <v>0</v>
      </c>
      <c r="M162" s="297">
        <f t="shared" si="108"/>
        <v>0</v>
      </c>
    </row>
    <row r="163" spans="1:13" ht="18" customHeight="1">
      <c r="A163" s="311"/>
      <c r="B163" s="313" t="s">
        <v>441</v>
      </c>
      <c r="C163" s="324"/>
      <c r="D163" s="2" t="s">
        <v>619</v>
      </c>
      <c r="E163" s="54">
        <f t="shared" si="98"/>
        <v>0</v>
      </c>
      <c r="F163" s="27">
        <f t="shared" si="108"/>
        <v>0</v>
      </c>
      <c r="G163" s="27">
        <f t="shared" si="108"/>
        <v>0</v>
      </c>
      <c r="H163" s="27">
        <f t="shared" si="108"/>
        <v>0</v>
      </c>
      <c r="I163" s="27">
        <f t="shared" si="108"/>
        <v>0</v>
      </c>
      <c r="J163" s="27">
        <f t="shared" si="108"/>
        <v>0</v>
      </c>
      <c r="K163" s="27">
        <f t="shared" si="108"/>
        <v>0</v>
      </c>
      <c r="L163" s="27">
        <f t="shared" si="108"/>
        <v>0</v>
      </c>
      <c r="M163" s="297">
        <f t="shared" si="108"/>
        <v>0</v>
      </c>
    </row>
    <row r="164" spans="1:13" ht="18" customHeight="1">
      <c r="A164" s="338" t="s">
        <v>395</v>
      </c>
      <c r="B164" s="339"/>
      <c r="C164" s="340"/>
      <c r="D164" s="30" t="s">
        <v>270</v>
      </c>
      <c r="E164" s="54">
        <f t="shared" si="98"/>
        <v>0</v>
      </c>
      <c r="F164" s="27">
        <f>F165</f>
        <v>0</v>
      </c>
      <c r="G164" s="27">
        <f aca="true" t="shared" si="109" ref="G164:M164">G165</f>
        <v>0</v>
      </c>
      <c r="H164" s="27">
        <f t="shared" si="109"/>
        <v>0</v>
      </c>
      <c r="I164" s="27">
        <f t="shared" si="109"/>
        <v>0</v>
      </c>
      <c r="J164" s="27">
        <f t="shared" si="109"/>
        <v>0</v>
      </c>
      <c r="K164" s="27">
        <f t="shared" si="109"/>
        <v>0</v>
      </c>
      <c r="L164" s="27">
        <f t="shared" si="109"/>
        <v>0</v>
      </c>
      <c r="M164" s="297">
        <f t="shared" si="109"/>
        <v>0</v>
      </c>
    </row>
    <row r="165" spans="1:13" ht="18" customHeight="1">
      <c r="A165" s="298" t="s">
        <v>424</v>
      </c>
      <c r="B165" s="299"/>
      <c r="C165" s="300"/>
      <c r="D165" s="2" t="s">
        <v>271</v>
      </c>
      <c r="E165" s="54">
        <f t="shared" si="98"/>
        <v>0</v>
      </c>
      <c r="F165" s="27"/>
      <c r="G165" s="55"/>
      <c r="H165" s="55"/>
      <c r="I165" s="56"/>
      <c r="J165" s="55"/>
      <c r="K165" s="57"/>
      <c r="L165" s="55"/>
      <c r="M165" s="301"/>
    </row>
    <row r="166" spans="1:13" ht="18" customHeight="1">
      <c r="A166" s="298" t="s">
        <v>605</v>
      </c>
      <c r="B166" s="299"/>
      <c r="C166" s="300"/>
      <c r="D166" s="2" t="s">
        <v>734</v>
      </c>
      <c r="E166" s="54">
        <f t="shared" si="98"/>
        <v>84177.92000000016</v>
      </c>
      <c r="F166" s="27">
        <f>F167+F168</f>
        <v>0</v>
      </c>
      <c r="G166" s="27">
        <f aca="true" t="shared" si="110" ref="G166:M166">G167+G168</f>
        <v>178529.76</v>
      </c>
      <c r="H166" s="27">
        <f t="shared" si="110"/>
        <v>-512047.7499999999</v>
      </c>
      <c r="I166" s="27">
        <f t="shared" si="110"/>
        <v>212781.97</v>
      </c>
      <c r="J166" s="27">
        <f t="shared" si="110"/>
        <v>204913.94000000003</v>
      </c>
      <c r="K166" s="27">
        <f t="shared" si="110"/>
        <v>619379.3869400001</v>
      </c>
      <c r="L166" s="27">
        <f t="shared" si="110"/>
        <v>621757.0576599999</v>
      </c>
      <c r="M166" s="297">
        <f t="shared" si="110"/>
        <v>618788.2073800005</v>
      </c>
    </row>
    <row r="167" spans="1:13" ht="18" customHeight="1">
      <c r="A167" s="341"/>
      <c r="B167" s="342" t="s">
        <v>233</v>
      </c>
      <c r="C167" s="342"/>
      <c r="D167" s="33" t="s">
        <v>234</v>
      </c>
      <c r="E167" s="54">
        <f t="shared" si="98"/>
        <v>0</v>
      </c>
      <c r="F167" s="27">
        <f>F324</f>
        <v>0</v>
      </c>
      <c r="G167" s="27">
        <f aca="true" t="shared" si="111" ref="G167:M167">G324</f>
        <v>160924.01</v>
      </c>
      <c r="H167" s="27">
        <f t="shared" si="111"/>
        <v>-341350.2899999999</v>
      </c>
      <c r="I167" s="27">
        <f t="shared" si="111"/>
        <v>25690.25</v>
      </c>
      <c r="J167" s="27">
        <f t="shared" si="111"/>
        <v>154736.03000000003</v>
      </c>
      <c r="K167" s="27">
        <f t="shared" si="111"/>
        <v>253849.8611600001</v>
      </c>
      <c r="L167" s="27">
        <f t="shared" si="111"/>
        <v>254824.33507999987</v>
      </c>
      <c r="M167" s="297">
        <f t="shared" si="111"/>
        <v>253606.2401800002</v>
      </c>
    </row>
    <row r="168" spans="1:13" ht="18" customHeight="1">
      <c r="A168" s="341"/>
      <c r="B168" s="342" t="s">
        <v>235</v>
      </c>
      <c r="C168" s="342"/>
      <c r="D168" s="33" t="s">
        <v>236</v>
      </c>
      <c r="E168" s="54">
        <f t="shared" si="98"/>
        <v>84177.92000000004</v>
      </c>
      <c r="F168" s="27">
        <f>F471</f>
        <v>0</v>
      </c>
      <c r="G168" s="27">
        <f aca="true" t="shared" si="112" ref="G168:M168">G471</f>
        <v>17605.750000000015</v>
      </c>
      <c r="H168" s="27">
        <f t="shared" si="112"/>
        <v>-170697.45999999996</v>
      </c>
      <c r="I168" s="27">
        <f t="shared" si="112"/>
        <v>187091.72</v>
      </c>
      <c r="J168" s="27">
        <f t="shared" si="112"/>
        <v>50177.91</v>
      </c>
      <c r="K168" s="27">
        <f t="shared" si="112"/>
        <v>365529.52578</v>
      </c>
      <c r="L168" s="27">
        <f t="shared" si="112"/>
        <v>366932.72258000006</v>
      </c>
      <c r="M168" s="297">
        <f t="shared" si="112"/>
        <v>365181.9672000003</v>
      </c>
    </row>
    <row r="169" spans="1:13" ht="18" customHeight="1">
      <c r="A169" s="343" t="s">
        <v>1467</v>
      </c>
      <c r="B169" s="344"/>
      <c r="C169" s="345"/>
      <c r="D169" s="33" t="s">
        <v>597</v>
      </c>
      <c r="E169" s="54">
        <f t="shared" si="98"/>
        <v>0</v>
      </c>
      <c r="F169" s="27">
        <f>F170+F171</f>
        <v>0</v>
      </c>
      <c r="G169" s="27">
        <f aca="true" t="shared" si="113" ref="G169:M169">G170+G171</f>
        <v>0</v>
      </c>
      <c r="H169" s="27">
        <f t="shared" si="113"/>
        <v>0</v>
      </c>
      <c r="I169" s="27">
        <f t="shared" si="113"/>
        <v>0</v>
      </c>
      <c r="J169" s="27">
        <f t="shared" si="113"/>
        <v>0</v>
      </c>
      <c r="K169" s="27">
        <f t="shared" si="113"/>
        <v>0</v>
      </c>
      <c r="L169" s="27">
        <f t="shared" si="113"/>
        <v>0</v>
      </c>
      <c r="M169" s="297">
        <f t="shared" si="113"/>
        <v>0</v>
      </c>
    </row>
    <row r="170" spans="1:13" ht="18" customHeight="1">
      <c r="A170" s="326"/>
      <c r="B170" s="91" t="s">
        <v>924</v>
      </c>
      <c r="C170" s="91"/>
      <c r="D170" s="2" t="s">
        <v>62</v>
      </c>
      <c r="E170" s="54">
        <f t="shared" si="98"/>
        <v>0</v>
      </c>
      <c r="F170" s="27">
        <f>F326</f>
        <v>0</v>
      </c>
      <c r="G170" s="27">
        <f aca="true" t="shared" si="114" ref="G170:M170">G326</f>
        <v>0</v>
      </c>
      <c r="H170" s="27">
        <f t="shared" si="114"/>
        <v>0</v>
      </c>
      <c r="I170" s="27">
        <f t="shared" si="114"/>
        <v>0</v>
      </c>
      <c r="J170" s="27">
        <f t="shared" si="114"/>
        <v>0</v>
      </c>
      <c r="K170" s="27">
        <f t="shared" si="114"/>
        <v>0</v>
      </c>
      <c r="L170" s="27">
        <f t="shared" si="114"/>
        <v>0</v>
      </c>
      <c r="M170" s="297">
        <f t="shared" si="114"/>
        <v>0</v>
      </c>
    </row>
    <row r="171" spans="1:13" ht="18" customHeight="1">
      <c r="A171" s="343"/>
      <c r="B171" s="346" t="s">
        <v>1023</v>
      </c>
      <c r="C171" s="346"/>
      <c r="D171" s="33" t="s">
        <v>1024</v>
      </c>
      <c r="E171" s="54">
        <f t="shared" si="98"/>
        <v>0</v>
      </c>
      <c r="F171" s="347">
        <f>F473</f>
        <v>0</v>
      </c>
      <c r="G171" s="347">
        <f aca="true" t="shared" si="115" ref="G171:M171">G473</f>
        <v>0</v>
      </c>
      <c r="H171" s="347">
        <f t="shared" si="115"/>
        <v>0</v>
      </c>
      <c r="I171" s="347">
        <f t="shared" si="115"/>
        <v>0</v>
      </c>
      <c r="J171" s="347">
        <f t="shared" si="115"/>
        <v>0</v>
      </c>
      <c r="K171" s="347">
        <f t="shared" si="115"/>
        <v>0</v>
      </c>
      <c r="L171" s="347">
        <f t="shared" si="115"/>
        <v>0</v>
      </c>
      <c r="M171" s="348">
        <f t="shared" si="115"/>
        <v>0</v>
      </c>
    </row>
    <row r="172" spans="1:13" ht="34.5" customHeight="1">
      <c r="A172" s="349" t="s">
        <v>1494</v>
      </c>
      <c r="B172" s="350"/>
      <c r="C172" s="350"/>
      <c r="D172" s="351" t="s">
        <v>851</v>
      </c>
      <c r="E172" s="352">
        <f>G172+H172+I172+J172</f>
        <v>1307096.54</v>
      </c>
      <c r="F172" s="352">
        <f>F173+F191+F201+F262+F282</f>
        <v>0</v>
      </c>
      <c r="G172" s="352">
        <f aca="true" t="shared" si="116" ref="G172:M172">G173+G191+G201+G262+G282</f>
        <v>279625.99</v>
      </c>
      <c r="H172" s="352">
        <f t="shared" si="116"/>
        <v>562997.6799999999</v>
      </c>
      <c r="I172" s="352">
        <f t="shared" si="116"/>
        <v>305739.24</v>
      </c>
      <c r="J172" s="352">
        <f t="shared" si="116"/>
        <v>158733.63</v>
      </c>
      <c r="K172" s="352">
        <f t="shared" si="116"/>
        <v>1357577.068</v>
      </c>
      <c r="L172" s="352">
        <f t="shared" si="116"/>
        <v>1362788.494</v>
      </c>
      <c r="M172" s="353">
        <f t="shared" si="116"/>
        <v>1356274.214</v>
      </c>
    </row>
    <row r="173" spans="1:13" ht="15.75">
      <c r="A173" s="305" t="s">
        <v>716</v>
      </c>
      <c r="B173" s="306"/>
      <c r="C173" s="306"/>
      <c r="D173" s="30" t="s">
        <v>320</v>
      </c>
      <c r="E173" s="27">
        <f>G173+H173+I173+J173</f>
        <v>255962.53999999998</v>
      </c>
      <c r="F173" s="27">
        <f>F174+F178+F185+F186</f>
        <v>0</v>
      </c>
      <c r="G173" s="27">
        <f aca="true" t="shared" si="117" ref="G173:M173">G174+G178+G185+G186</f>
        <v>44188.7</v>
      </c>
      <c r="H173" s="27">
        <f t="shared" si="117"/>
        <v>114510.72</v>
      </c>
      <c r="I173" s="27">
        <f t="shared" si="117"/>
        <v>65043.77</v>
      </c>
      <c r="J173" s="27">
        <f t="shared" si="117"/>
        <v>32219.35</v>
      </c>
      <c r="K173" s="27">
        <f t="shared" si="117"/>
        <v>262295.44</v>
      </c>
      <c r="L173" s="27">
        <f t="shared" si="117"/>
        <v>263302.33</v>
      </c>
      <c r="M173" s="297">
        <f t="shared" si="117"/>
        <v>262043.72</v>
      </c>
    </row>
    <row r="174" spans="1:13" ht="18" customHeight="1">
      <c r="A174" s="294" t="s">
        <v>1048</v>
      </c>
      <c r="B174" s="295"/>
      <c r="C174" s="296"/>
      <c r="D174" s="30" t="s">
        <v>1054</v>
      </c>
      <c r="E174" s="27">
        <f aca="true" t="shared" si="118" ref="E174:E237">G174+H174+I174+J174</f>
        <v>180452.54</v>
      </c>
      <c r="F174" s="27">
        <f>F176</f>
        <v>0</v>
      </c>
      <c r="G174" s="27">
        <f aca="true" t="shared" si="119" ref="G174:M174">G176</f>
        <v>29673.6</v>
      </c>
      <c r="H174" s="27">
        <f t="shared" si="119"/>
        <v>77492.82</v>
      </c>
      <c r="I174" s="27">
        <f t="shared" si="119"/>
        <v>49474.77</v>
      </c>
      <c r="J174" s="27">
        <f t="shared" si="119"/>
        <v>23811.35</v>
      </c>
      <c r="K174" s="27">
        <f t="shared" si="119"/>
        <v>188824.02</v>
      </c>
      <c r="L174" s="27">
        <f t="shared" si="119"/>
        <v>189548.87</v>
      </c>
      <c r="M174" s="297">
        <f t="shared" si="119"/>
        <v>188642.81</v>
      </c>
    </row>
    <row r="175" spans="1:13" ht="15.75">
      <c r="A175" s="298" t="s">
        <v>603</v>
      </c>
      <c r="B175" s="299"/>
      <c r="C175" s="300"/>
      <c r="D175" s="2"/>
      <c r="E175" s="27"/>
      <c r="F175" s="27"/>
      <c r="G175" s="55"/>
      <c r="H175" s="55"/>
      <c r="I175" s="56"/>
      <c r="J175" s="55"/>
      <c r="K175" s="57"/>
      <c r="L175" s="55"/>
      <c r="M175" s="301"/>
    </row>
    <row r="176" spans="1:13" ht="18" customHeight="1">
      <c r="A176" s="302"/>
      <c r="B176" s="303" t="s">
        <v>389</v>
      </c>
      <c r="C176" s="296"/>
      <c r="D176" s="2" t="s">
        <v>707</v>
      </c>
      <c r="E176" s="27">
        <f t="shared" si="118"/>
        <v>180452.54</v>
      </c>
      <c r="F176" s="27">
        <f>F177</f>
        <v>0</v>
      </c>
      <c r="G176" s="27">
        <f aca="true" t="shared" si="120" ref="G176:M176">G177</f>
        <v>29673.6</v>
      </c>
      <c r="H176" s="27">
        <f t="shared" si="120"/>
        <v>77492.82</v>
      </c>
      <c r="I176" s="27">
        <f t="shared" si="120"/>
        <v>49474.77</v>
      </c>
      <c r="J176" s="27">
        <f t="shared" si="120"/>
        <v>23811.35</v>
      </c>
      <c r="K176" s="27">
        <f t="shared" si="120"/>
        <v>188824.02</v>
      </c>
      <c r="L176" s="27">
        <f t="shared" si="120"/>
        <v>189548.87</v>
      </c>
      <c r="M176" s="297">
        <f t="shared" si="120"/>
        <v>188642.81</v>
      </c>
    </row>
    <row r="177" spans="1:13" ht="18" customHeight="1">
      <c r="A177" s="302"/>
      <c r="B177" s="303"/>
      <c r="C177" s="304" t="s">
        <v>107</v>
      </c>
      <c r="D177" s="2" t="s">
        <v>108</v>
      </c>
      <c r="E177" s="27">
        <f t="shared" si="118"/>
        <v>180452.54</v>
      </c>
      <c r="F177" s="27"/>
      <c r="G177" s="55">
        <v>29673.6</v>
      </c>
      <c r="H177" s="55">
        <v>77492.82</v>
      </c>
      <c r="I177" s="56">
        <v>49474.77</v>
      </c>
      <c r="J177" s="55">
        <v>23811.35</v>
      </c>
      <c r="K177" s="354">
        <v>188824.02</v>
      </c>
      <c r="L177" s="354">
        <v>189548.87</v>
      </c>
      <c r="M177" s="355">
        <v>188642.81</v>
      </c>
    </row>
    <row r="178" spans="1:13" ht="15.75">
      <c r="A178" s="331" t="s">
        <v>886</v>
      </c>
      <c r="B178" s="332"/>
      <c r="C178" s="332"/>
      <c r="D178" s="30" t="s">
        <v>708</v>
      </c>
      <c r="E178" s="27">
        <f t="shared" si="118"/>
        <v>25500</v>
      </c>
      <c r="F178" s="27">
        <f>F180+F181+F182+F183+F184</f>
        <v>0</v>
      </c>
      <c r="G178" s="27">
        <f aca="true" t="shared" si="121" ref="G178:M178">G180+G181+G182+G183+G184</f>
        <v>3018.8</v>
      </c>
      <c r="H178" s="27">
        <f t="shared" si="121"/>
        <v>12504.2</v>
      </c>
      <c r="I178" s="27">
        <f t="shared" si="121"/>
        <v>4569</v>
      </c>
      <c r="J178" s="27">
        <f t="shared" si="121"/>
        <v>5408</v>
      </c>
      <c r="K178" s="27">
        <f t="shared" si="121"/>
        <v>21361</v>
      </c>
      <c r="L178" s="27">
        <f t="shared" si="121"/>
        <v>21443</v>
      </c>
      <c r="M178" s="297">
        <f t="shared" si="121"/>
        <v>21340.5</v>
      </c>
    </row>
    <row r="179" spans="1:13" ht="18" customHeight="1">
      <c r="A179" s="298" t="s">
        <v>603</v>
      </c>
      <c r="B179" s="299"/>
      <c r="C179" s="300"/>
      <c r="D179" s="2"/>
      <c r="E179" s="27"/>
      <c r="F179" s="27"/>
      <c r="G179" s="55"/>
      <c r="H179" s="55"/>
      <c r="I179" s="56"/>
      <c r="J179" s="55"/>
      <c r="K179" s="57"/>
      <c r="L179" s="55"/>
      <c r="M179" s="301"/>
    </row>
    <row r="180" spans="1:13" ht="18" customHeight="1">
      <c r="A180" s="309"/>
      <c r="B180" s="310" t="s">
        <v>425</v>
      </c>
      <c r="C180" s="296"/>
      <c r="D180" s="2" t="s">
        <v>709</v>
      </c>
      <c r="E180" s="27">
        <f t="shared" si="118"/>
        <v>5000</v>
      </c>
      <c r="F180" s="27"/>
      <c r="G180" s="55">
        <v>0</v>
      </c>
      <c r="H180" s="55">
        <v>2000</v>
      </c>
      <c r="I180" s="56">
        <v>1000</v>
      </c>
      <c r="J180" s="55">
        <v>2000</v>
      </c>
      <c r="K180" s="57">
        <v>0</v>
      </c>
      <c r="L180" s="55">
        <v>0</v>
      </c>
      <c r="M180" s="301">
        <v>0</v>
      </c>
    </row>
    <row r="181" spans="1:13" ht="26.25" customHeight="1">
      <c r="A181" s="311"/>
      <c r="B181" s="91" t="s">
        <v>730</v>
      </c>
      <c r="C181" s="91"/>
      <c r="D181" s="2" t="s">
        <v>710</v>
      </c>
      <c r="E181" s="27">
        <f t="shared" si="118"/>
        <v>0</v>
      </c>
      <c r="F181" s="27"/>
      <c r="G181" s="55"/>
      <c r="H181" s="55"/>
      <c r="I181" s="56"/>
      <c r="J181" s="55"/>
      <c r="K181" s="57"/>
      <c r="L181" s="55"/>
      <c r="M181" s="301"/>
    </row>
    <row r="182" spans="1:13" ht="30" customHeight="1">
      <c r="A182" s="311"/>
      <c r="B182" s="91" t="s">
        <v>749</v>
      </c>
      <c r="C182" s="91"/>
      <c r="D182" s="2" t="s">
        <v>641</v>
      </c>
      <c r="E182" s="27">
        <f t="shared" si="118"/>
        <v>0</v>
      </c>
      <c r="F182" s="27"/>
      <c r="G182" s="55"/>
      <c r="H182" s="55"/>
      <c r="I182" s="56"/>
      <c r="J182" s="55"/>
      <c r="K182" s="57"/>
      <c r="L182" s="55"/>
      <c r="M182" s="301"/>
    </row>
    <row r="183" spans="1:13" ht="18" customHeight="1">
      <c r="A183" s="311"/>
      <c r="B183" s="313" t="s">
        <v>620</v>
      </c>
      <c r="C183" s="296"/>
      <c r="D183" s="2" t="s">
        <v>642</v>
      </c>
      <c r="E183" s="27">
        <f t="shared" si="118"/>
        <v>16500</v>
      </c>
      <c r="F183" s="27"/>
      <c r="G183" s="55">
        <v>3018.8</v>
      </c>
      <c r="H183" s="55">
        <v>6504.2</v>
      </c>
      <c r="I183" s="56">
        <v>3569</v>
      </c>
      <c r="J183" s="55">
        <v>3408</v>
      </c>
      <c r="K183" s="354">
        <f>(E183*(4.2)/100+E183)</f>
        <v>17193</v>
      </c>
      <c r="L183" s="354">
        <f>(E183*(4.6)/100+E183)</f>
        <v>17259</v>
      </c>
      <c r="M183" s="355">
        <f>(E183*(4.1)/100+E183)</f>
        <v>17176.5</v>
      </c>
    </row>
    <row r="184" spans="1:13" ht="18" customHeight="1">
      <c r="A184" s="314"/>
      <c r="B184" s="303" t="s">
        <v>652</v>
      </c>
      <c r="C184" s="315"/>
      <c r="D184" s="2" t="s">
        <v>643</v>
      </c>
      <c r="E184" s="27">
        <f t="shared" si="118"/>
        <v>4000</v>
      </c>
      <c r="F184" s="27"/>
      <c r="G184" s="55">
        <v>0</v>
      </c>
      <c r="H184" s="55">
        <v>4000</v>
      </c>
      <c r="I184" s="56">
        <v>0</v>
      </c>
      <c r="J184" s="55">
        <v>0</v>
      </c>
      <c r="K184" s="354">
        <f>(E184*(4.2)/100+E184)</f>
        <v>4168</v>
      </c>
      <c r="L184" s="354">
        <f>(E184*(4.6)/100+E184)</f>
        <v>4184</v>
      </c>
      <c r="M184" s="355">
        <f>(E184*(4.1)/100+E184)</f>
        <v>4164</v>
      </c>
    </row>
    <row r="185" spans="1:13" ht="15.75">
      <c r="A185" s="309" t="s">
        <v>152</v>
      </c>
      <c r="B185" s="310"/>
      <c r="C185" s="296"/>
      <c r="D185" s="30" t="s">
        <v>599</v>
      </c>
      <c r="E185" s="27">
        <f t="shared" si="118"/>
        <v>50010</v>
      </c>
      <c r="F185" s="27"/>
      <c r="G185" s="55">
        <v>11496.3</v>
      </c>
      <c r="H185" s="55">
        <v>24513.7</v>
      </c>
      <c r="I185" s="56">
        <v>11000</v>
      </c>
      <c r="J185" s="55">
        <v>3000</v>
      </c>
      <c r="K185" s="354">
        <f>(E185*(4.2)/100+E185)</f>
        <v>52110.42</v>
      </c>
      <c r="L185" s="354">
        <f>(E185*(4.6)/100+E185)</f>
        <v>52310.46</v>
      </c>
      <c r="M185" s="355">
        <f>(E185*(4.1)/100+E185)</f>
        <v>52060.41</v>
      </c>
    </row>
    <row r="186" spans="1:13" ht="33" customHeight="1">
      <c r="A186" s="305" t="s">
        <v>120</v>
      </c>
      <c r="B186" s="306"/>
      <c r="C186" s="306"/>
      <c r="D186" s="30" t="s">
        <v>600</v>
      </c>
      <c r="E186" s="27">
        <f t="shared" si="118"/>
        <v>0</v>
      </c>
      <c r="F186" s="27">
        <f>F188+F189+F190</f>
        <v>0</v>
      </c>
      <c r="G186" s="27">
        <f aca="true" t="shared" si="122" ref="G186:M186">G188+G189+G190</f>
        <v>0</v>
      </c>
      <c r="H186" s="27">
        <f t="shared" si="122"/>
        <v>0</v>
      </c>
      <c r="I186" s="27">
        <f t="shared" si="122"/>
        <v>0</v>
      </c>
      <c r="J186" s="27">
        <f t="shared" si="122"/>
        <v>0</v>
      </c>
      <c r="K186" s="27">
        <f t="shared" si="122"/>
        <v>0</v>
      </c>
      <c r="L186" s="27">
        <f t="shared" si="122"/>
        <v>0</v>
      </c>
      <c r="M186" s="297">
        <f t="shared" si="122"/>
        <v>0</v>
      </c>
    </row>
    <row r="187" spans="1:13" ht="18" customHeight="1">
      <c r="A187" s="298" t="s">
        <v>603</v>
      </c>
      <c r="B187" s="299"/>
      <c r="C187" s="300"/>
      <c r="D187" s="2"/>
      <c r="E187" s="27">
        <f t="shared" si="118"/>
        <v>0</v>
      </c>
      <c r="F187" s="27"/>
      <c r="G187" s="55"/>
      <c r="H187" s="55"/>
      <c r="I187" s="56"/>
      <c r="J187" s="55"/>
      <c r="K187" s="57"/>
      <c r="L187" s="55"/>
      <c r="M187" s="301"/>
    </row>
    <row r="188" spans="1:13" ht="30.75" customHeight="1">
      <c r="A188" s="316"/>
      <c r="B188" s="91" t="s">
        <v>416</v>
      </c>
      <c r="C188" s="91"/>
      <c r="D188" s="2" t="s">
        <v>601</v>
      </c>
      <c r="E188" s="27">
        <f t="shared" si="118"/>
        <v>0</v>
      </c>
      <c r="F188" s="27"/>
      <c r="G188" s="55"/>
      <c r="H188" s="55"/>
      <c r="I188" s="56"/>
      <c r="J188" s="55"/>
      <c r="K188" s="57"/>
      <c r="L188" s="55"/>
      <c r="M188" s="301"/>
    </row>
    <row r="189" spans="1:13" ht="34.5" customHeight="1">
      <c r="A189" s="316"/>
      <c r="B189" s="91" t="s">
        <v>1003</v>
      </c>
      <c r="C189" s="91"/>
      <c r="D189" s="2" t="s">
        <v>602</v>
      </c>
      <c r="E189" s="27">
        <f t="shared" si="118"/>
        <v>0</v>
      </c>
      <c r="F189" s="27"/>
      <c r="G189" s="55"/>
      <c r="H189" s="55"/>
      <c r="I189" s="56"/>
      <c r="J189" s="55"/>
      <c r="K189" s="57"/>
      <c r="L189" s="55"/>
      <c r="M189" s="301"/>
    </row>
    <row r="190" spans="1:13" ht="15.75">
      <c r="A190" s="316"/>
      <c r="B190" s="91" t="s">
        <v>530</v>
      </c>
      <c r="C190" s="91"/>
      <c r="D190" s="2" t="s">
        <v>531</v>
      </c>
      <c r="E190" s="27">
        <f t="shared" si="118"/>
        <v>0</v>
      </c>
      <c r="F190" s="27"/>
      <c r="G190" s="23"/>
      <c r="H190" s="23"/>
      <c r="I190" s="356"/>
      <c r="J190" s="23"/>
      <c r="K190" s="57"/>
      <c r="L190" s="23"/>
      <c r="M190" s="301"/>
    </row>
    <row r="191" spans="1:13" ht="29.25" customHeight="1">
      <c r="A191" s="317" t="s">
        <v>390</v>
      </c>
      <c r="B191" s="318"/>
      <c r="C191" s="318"/>
      <c r="D191" s="30" t="s">
        <v>287</v>
      </c>
      <c r="E191" s="27">
        <f t="shared" si="118"/>
        <v>48979</v>
      </c>
      <c r="F191" s="27">
        <f>F192+F195</f>
        <v>0</v>
      </c>
      <c r="G191" s="27">
        <f aca="true" t="shared" si="123" ref="G191:M191">G192+G195</f>
        <v>13704.589999999998</v>
      </c>
      <c r="H191" s="27">
        <f t="shared" si="123"/>
        <v>18763.579999999998</v>
      </c>
      <c r="I191" s="27">
        <f t="shared" si="123"/>
        <v>13052.02</v>
      </c>
      <c r="J191" s="27">
        <f t="shared" si="123"/>
        <v>3458.81</v>
      </c>
      <c r="K191" s="27">
        <f t="shared" si="123"/>
        <v>51036.117999999995</v>
      </c>
      <c r="L191" s="27">
        <f t="shared" si="123"/>
        <v>51232.034</v>
      </c>
      <c r="M191" s="297">
        <f t="shared" si="123"/>
        <v>50987.138999999996</v>
      </c>
    </row>
    <row r="192" spans="1:13" ht="15.75">
      <c r="A192" s="311" t="s">
        <v>391</v>
      </c>
      <c r="B192" s="320"/>
      <c r="C192" s="321"/>
      <c r="D192" s="30" t="s">
        <v>518</v>
      </c>
      <c r="E192" s="27">
        <f t="shared" si="118"/>
        <v>599.9999999999999</v>
      </c>
      <c r="F192" s="27">
        <f>F194</f>
        <v>0</v>
      </c>
      <c r="G192" s="27">
        <f aca="true" t="shared" si="124" ref="G192:M192">G194</f>
        <v>101.64</v>
      </c>
      <c r="H192" s="27">
        <f t="shared" si="124"/>
        <v>318.45</v>
      </c>
      <c r="I192" s="27">
        <f t="shared" si="124"/>
        <v>96</v>
      </c>
      <c r="J192" s="27">
        <f t="shared" si="124"/>
        <v>83.91</v>
      </c>
      <c r="K192" s="27">
        <f t="shared" si="124"/>
        <v>625.1999999999999</v>
      </c>
      <c r="L192" s="27">
        <f t="shared" si="124"/>
        <v>627.5999999999999</v>
      </c>
      <c r="M192" s="297">
        <f t="shared" si="124"/>
        <v>624.5999999999999</v>
      </c>
    </row>
    <row r="193" spans="1:13" ht="15.75">
      <c r="A193" s="298" t="s">
        <v>603</v>
      </c>
      <c r="B193" s="299"/>
      <c r="C193" s="300"/>
      <c r="D193" s="2"/>
      <c r="E193" s="27"/>
      <c r="F193" s="27"/>
      <c r="G193" s="55"/>
      <c r="H193" s="55"/>
      <c r="I193" s="56"/>
      <c r="J193" s="55"/>
      <c r="K193" s="57"/>
      <c r="L193" s="55"/>
      <c r="M193" s="301"/>
    </row>
    <row r="194" spans="1:13" ht="15.75">
      <c r="A194" s="302"/>
      <c r="B194" s="303" t="s">
        <v>653</v>
      </c>
      <c r="C194" s="296"/>
      <c r="D194" s="2" t="s">
        <v>1043</v>
      </c>
      <c r="E194" s="27">
        <f t="shared" si="118"/>
        <v>599.9999999999999</v>
      </c>
      <c r="F194" s="27"/>
      <c r="G194" s="55">
        <v>101.64</v>
      </c>
      <c r="H194" s="55">
        <v>318.45</v>
      </c>
      <c r="I194" s="56">
        <v>96</v>
      </c>
      <c r="J194" s="55">
        <v>83.91</v>
      </c>
      <c r="K194" s="354">
        <f>(E194*(4.2)/100+E194)</f>
        <v>625.1999999999999</v>
      </c>
      <c r="L194" s="354">
        <f>(E194*(4.6)/100+E194)</f>
        <v>627.5999999999999</v>
      </c>
      <c r="M194" s="355">
        <f>(E194*(4.1)/100+E194)</f>
        <v>624.5999999999999</v>
      </c>
    </row>
    <row r="195" spans="1:13" ht="15.75">
      <c r="A195" s="317" t="s">
        <v>392</v>
      </c>
      <c r="B195" s="318"/>
      <c r="C195" s="318"/>
      <c r="D195" s="30" t="s">
        <v>519</v>
      </c>
      <c r="E195" s="27">
        <f t="shared" si="118"/>
        <v>48378.99999999999</v>
      </c>
      <c r="F195" s="27">
        <f>F197+F199+F200</f>
        <v>0</v>
      </c>
      <c r="G195" s="27">
        <f aca="true" t="shared" si="125" ref="G195:M195">G197+G199+G200</f>
        <v>13602.949999999999</v>
      </c>
      <c r="H195" s="27">
        <f t="shared" si="125"/>
        <v>18445.129999999997</v>
      </c>
      <c r="I195" s="27">
        <f t="shared" si="125"/>
        <v>12956.02</v>
      </c>
      <c r="J195" s="27">
        <f t="shared" si="125"/>
        <v>3374.9</v>
      </c>
      <c r="K195" s="27">
        <f t="shared" si="125"/>
        <v>50410.918</v>
      </c>
      <c r="L195" s="27">
        <f t="shared" si="125"/>
        <v>50604.434</v>
      </c>
      <c r="M195" s="297">
        <f t="shared" si="125"/>
        <v>50362.539</v>
      </c>
    </row>
    <row r="196" spans="1:13" ht="18" customHeight="1">
      <c r="A196" s="298" t="s">
        <v>603</v>
      </c>
      <c r="B196" s="299"/>
      <c r="C196" s="300"/>
      <c r="D196" s="2"/>
      <c r="E196" s="27"/>
      <c r="F196" s="27"/>
      <c r="G196" s="55"/>
      <c r="H196" s="55"/>
      <c r="I196" s="56"/>
      <c r="J196" s="55"/>
      <c r="K196" s="57"/>
      <c r="L196" s="55"/>
      <c r="M196" s="301"/>
    </row>
    <row r="197" spans="1:13" ht="15.75">
      <c r="A197" s="314"/>
      <c r="B197" s="322" t="s">
        <v>393</v>
      </c>
      <c r="C197" s="296"/>
      <c r="D197" s="2" t="s">
        <v>535</v>
      </c>
      <c r="E197" s="27">
        <f t="shared" si="118"/>
        <v>47779</v>
      </c>
      <c r="F197" s="27">
        <f>F198</f>
        <v>0</v>
      </c>
      <c r="G197" s="27">
        <f aca="true" t="shared" si="126" ref="G197:M197">G198</f>
        <v>13539.88</v>
      </c>
      <c r="H197" s="27">
        <f t="shared" si="126"/>
        <v>18145.1</v>
      </c>
      <c r="I197" s="27">
        <f t="shared" si="126"/>
        <v>12856.02</v>
      </c>
      <c r="J197" s="27">
        <f t="shared" si="126"/>
        <v>3238</v>
      </c>
      <c r="K197" s="27">
        <f t="shared" si="126"/>
        <v>49785.718</v>
      </c>
      <c r="L197" s="27">
        <f t="shared" si="126"/>
        <v>49976.834</v>
      </c>
      <c r="M197" s="297">
        <f t="shared" si="126"/>
        <v>49737.939</v>
      </c>
    </row>
    <row r="198" spans="1:13" ht="15.75">
      <c r="A198" s="314"/>
      <c r="B198" s="322"/>
      <c r="C198" s="304" t="s">
        <v>394</v>
      </c>
      <c r="D198" s="2" t="s">
        <v>353</v>
      </c>
      <c r="E198" s="27">
        <f t="shared" si="118"/>
        <v>47779</v>
      </c>
      <c r="F198" s="27"/>
      <c r="G198" s="55">
        <v>13539.88</v>
      </c>
      <c r="H198" s="55">
        <v>18145.1</v>
      </c>
      <c r="I198" s="56">
        <v>12856.02</v>
      </c>
      <c r="J198" s="55">
        <v>3238</v>
      </c>
      <c r="K198" s="354">
        <f>(E198*(4.2)/100+E198)</f>
        <v>49785.718</v>
      </c>
      <c r="L198" s="354">
        <f>(E198*(4.6)/100+E198)</f>
        <v>49976.834</v>
      </c>
      <c r="M198" s="355">
        <f>(E198*(4.1)/100+E198)</f>
        <v>49737.939</v>
      </c>
    </row>
    <row r="199" spans="1:13" ht="18" customHeight="1">
      <c r="A199" s="314"/>
      <c r="B199" s="322" t="s">
        <v>536</v>
      </c>
      <c r="C199" s="296"/>
      <c r="D199" s="2" t="s">
        <v>606</v>
      </c>
      <c r="E199" s="27">
        <f t="shared" si="118"/>
        <v>600</v>
      </c>
      <c r="F199" s="27"/>
      <c r="G199" s="55">
        <v>63.07</v>
      </c>
      <c r="H199" s="55">
        <v>300.03</v>
      </c>
      <c r="I199" s="56">
        <v>100</v>
      </c>
      <c r="J199" s="55">
        <v>136.9</v>
      </c>
      <c r="K199" s="354">
        <f>(E199*(4.2)/100+E199)</f>
        <v>625.2</v>
      </c>
      <c r="L199" s="354">
        <f>(E199*(4.6)/100+E199)</f>
        <v>627.6</v>
      </c>
      <c r="M199" s="355">
        <f>(E199*(4.1)/100+E199)</f>
        <v>624.6</v>
      </c>
    </row>
    <row r="200" spans="1:13" ht="18" customHeight="1">
      <c r="A200" s="314"/>
      <c r="B200" s="322" t="s">
        <v>48</v>
      </c>
      <c r="C200" s="296"/>
      <c r="D200" s="2" t="s">
        <v>47</v>
      </c>
      <c r="E200" s="27">
        <f t="shared" si="118"/>
        <v>0</v>
      </c>
      <c r="F200" s="27"/>
      <c r="G200" s="55"/>
      <c r="H200" s="55"/>
      <c r="I200" s="56"/>
      <c r="J200" s="55"/>
      <c r="K200" s="57"/>
      <c r="L200" s="55"/>
      <c r="M200" s="301"/>
    </row>
    <row r="201" spans="1:13" ht="30" customHeight="1">
      <c r="A201" s="305" t="s">
        <v>557</v>
      </c>
      <c r="B201" s="306"/>
      <c r="C201" s="306"/>
      <c r="D201" s="30" t="s">
        <v>811</v>
      </c>
      <c r="E201" s="27">
        <f t="shared" si="118"/>
        <v>694750</v>
      </c>
      <c r="F201" s="27">
        <f>F202+F221+F229+F248</f>
        <v>0</v>
      </c>
      <c r="G201" s="27">
        <f aca="true" t="shared" si="127" ref="G201:M201">G202+G221+G229+G248</f>
        <v>164139.95</v>
      </c>
      <c r="H201" s="27">
        <f t="shared" si="127"/>
        <v>300885.18</v>
      </c>
      <c r="I201" s="27">
        <f t="shared" si="127"/>
        <v>152414.4</v>
      </c>
      <c r="J201" s="27">
        <f t="shared" si="127"/>
        <v>77310.47</v>
      </c>
      <c r="K201" s="27">
        <f t="shared" si="127"/>
        <v>723929.5</v>
      </c>
      <c r="L201" s="27">
        <f t="shared" si="127"/>
        <v>726708.5000000001</v>
      </c>
      <c r="M201" s="297">
        <f t="shared" si="127"/>
        <v>723234.75</v>
      </c>
    </row>
    <row r="202" spans="1:13" ht="33" customHeight="1">
      <c r="A202" s="305" t="s">
        <v>1475</v>
      </c>
      <c r="B202" s="306"/>
      <c r="C202" s="306"/>
      <c r="D202" s="30" t="s">
        <v>150</v>
      </c>
      <c r="E202" s="27">
        <f t="shared" si="118"/>
        <v>211363</v>
      </c>
      <c r="F202" s="27">
        <f>F204+F207+F211+F212+F214+F217+F219+F220</f>
        <v>0</v>
      </c>
      <c r="G202" s="27">
        <f aca="true" t="shared" si="128" ref="G202:M202">G204+G207+G211+G212+G214+G217+G219+G220</f>
        <v>49460.6</v>
      </c>
      <c r="H202" s="27">
        <f t="shared" si="128"/>
        <v>88713.53</v>
      </c>
      <c r="I202" s="27">
        <f t="shared" si="128"/>
        <v>44588.399999999994</v>
      </c>
      <c r="J202" s="27">
        <f t="shared" si="128"/>
        <v>28600.47</v>
      </c>
      <c r="K202" s="27">
        <f t="shared" si="128"/>
        <v>220240.24600000004</v>
      </c>
      <c r="L202" s="27">
        <f t="shared" si="128"/>
        <v>221085.69800000003</v>
      </c>
      <c r="M202" s="297">
        <f t="shared" si="128"/>
        <v>220028.88299999997</v>
      </c>
    </row>
    <row r="203" spans="1:13" ht="18" customHeight="1">
      <c r="A203" s="298" t="s">
        <v>603</v>
      </c>
      <c r="B203" s="299"/>
      <c r="C203" s="300"/>
      <c r="D203" s="2"/>
      <c r="E203" s="27"/>
      <c r="F203" s="27"/>
      <c r="G203" s="55"/>
      <c r="H203" s="55"/>
      <c r="I203" s="56"/>
      <c r="J203" s="55"/>
      <c r="K203" s="57"/>
      <c r="L203" s="55"/>
      <c r="M203" s="301"/>
    </row>
    <row r="204" spans="1:13" ht="18" customHeight="1">
      <c r="A204" s="314"/>
      <c r="B204" s="303" t="s">
        <v>446</v>
      </c>
      <c r="C204" s="323"/>
      <c r="D204" s="2" t="s">
        <v>694</v>
      </c>
      <c r="E204" s="27">
        <f t="shared" si="118"/>
        <v>90455</v>
      </c>
      <c r="F204" s="27">
        <f>F205+F206</f>
        <v>0</v>
      </c>
      <c r="G204" s="27">
        <f aca="true" t="shared" si="129" ref="G204:M204">G205+G206</f>
        <v>19839.7</v>
      </c>
      <c r="H204" s="27">
        <f t="shared" si="129"/>
        <v>33770.43</v>
      </c>
      <c r="I204" s="27">
        <f t="shared" si="129"/>
        <v>23371.399999999998</v>
      </c>
      <c r="J204" s="27">
        <f t="shared" si="129"/>
        <v>13473.470000000001</v>
      </c>
      <c r="K204" s="27">
        <f t="shared" si="129"/>
        <v>94254.11000000002</v>
      </c>
      <c r="L204" s="27">
        <f t="shared" si="129"/>
        <v>94615.93000000001</v>
      </c>
      <c r="M204" s="297">
        <f t="shared" si="129"/>
        <v>94163.655</v>
      </c>
    </row>
    <row r="205" spans="1:13" ht="18" customHeight="1">
      <c r="A205" s="314"/>
      <c r="B205" s="303"/>
      <c r="C205" s="304" t="s">
        <v>354</v>
      </c>
      <c r="D205" s="2" t="s">
        <v>366</v>
      </c>
      <c r="E205" s="27">
        <f t="shared" si="118"/>
        <v>43031</v>
      </c>
      <c r="F205" s="27"/>
      <c r="G205" s="27">
        <v>6338.6</v>
      </c>
      <c r="H205" s="55">
        <v>13446.2</v>
      </c>
      <c r="I205" s="56">
        <v>16445.6</v>
      </c>
      <c r="J205" s="55">
        <v>6800.6</v>
      </c>
      <c r="K205" s="354">
        <f>(E205*(4.2)/100+E205)</f>
        <v>44838.302</v>
      </c>
      <c r="L205" s="354">
        <f>(E205*(4.6)/100+E205)</f>
        <v>45010.426</v>
      </c>
      <c r="M205" s="355">
        <f>(E205*(4.1)/100+E205)</f>
        <v>44795.271</v>
      </c>
    </row>
    <row r="206" spans="1:13" ht="18" customHeight="1">
      <c r="A206" s="314"/>
      <c r="B206" s="303"/>
      <c r="C206" s="304" t="s">
        <v>355</v>
      </c>
      <c r="D206" s="2" t="s">
        <v>367</v>
      </c>
      <c r="E206" s="27">
        <f t="shared" si="118"/>
        <v>47424.00000000001</v>
      </c>
      <c r="F206" s="27"/>
      <c r="G206" s="27">
        <v>13501.1</v>
      </c>
      <c r="H206" s="55">
        <v>20324.23</v>
      </c>
      <c r="I206" s="56">
        <v>6925.8</v>
      </c>
      <c r="J206" s="55">
        <v>6672.87</v>
      </c>
      <c r="K206" s="354">
        <f>(E206*(4.2)/100+E206)</f>
        <v>49415.808000000005</v>
      </c>
      <c r="L206" s="354">
        <f>(E206*(4.6)/100+E206)</f>
        <v>49605.50400000001</v>
      </c>
      <c r="M206" s="355">
        <f>(E206*(4.1)/100+E206)</f>
        <v>49368.384000000005</v>
      </c>
    </row>
    <row r="207" spans="1:13" ht="18" customHeight="1">
      <c r="A207" s="314"/>
      <c r="B207" s="303" t="s">
        <v>887</v>
      </c>
      <c r="C207" s="321"/>
      <c r="D207" s="2" t="s">
        <v>1036</v>
      </c>
      <c r="E207" s="27">
        <f t="shared" si="118"/>
        <v>64738</v>
      </c>
      <c r="F207" s="27">
        <f>F208+F209+F210</f>
        <v>0</v>
      </c>
      <c r="G207" s="27">
        <f aca="true" t="shared" si="130" ref="G207:M207">G208+G209+G210</f>
        <v>12338</v>
      </c>
      <c r="H207" s="27">
        <f t="shared" si="130"/>
        <v>25637</v>
      </c>
      <c r="I207" s="27">
        <f t="shared" si="130"/>
        <v>15135</v>
      </c>
      <c r="J207" s="27">
        <f t="shared" si="130"/>
        <v>11628</v>
      </c>
      <c r="K207" s="27">
        <f t="shared" si="130"/>
        <v>67456.996</v>
      </c>
      <c r="L207" s="27">
        <f t="shared" si="130"/>
        <v>67715.948</v>
      </c>
      <c r="M207" s="297">
        <f t="shared" si="130"/>
        <v>67392.258</v>
      </c>
    </row>
    <row r="208" spans="1:13" ht="18" customHeight="1">
      <c r="A208" s="314"/>
      <c r="B208" s="303"/>
      <c r="C208" s="304" t="s">
        <v>364</v>
      </c>
      <c r="D208" s="2" t="s">
        <v>717</v>
      </c>
      <c r="E208" s="27">
        <f t="shared" si="118"/>
        <v>16658</v>
      </c>
      <c r="F208" s="27"/>
      <c r="G208" s="27">
        <v>3758</v>
      </c>
      <c r="H208" s="27">
        <v>8029</v>
      </c>
      <c r="I208" s="357">
        <v>3211</v>
      </c>
      <c r="J208" s="27">
        <v>1660</v>
      </c>
      <c r="K208" s="354">
        <f>(E208*(4.2)/100+E208)</f>
        <v>17357.636</v>
      </c>
      <c r="L208" s="354">
        <f>(E208*(4.6)/100+E208)</f>
        <v>17424.268</v>
      </c>
      <c r="M208" s="355">
        <f>(E208*(4.1)/100+E208)</f>
        <v>17340.978</v>
      </c>
    </row>
    <row r="209" spans="1:13" ht="18" customHeight="1">
      <c r="A209" s="314"/>
      <c r="B209" s="303"/>
      <c r="C209" s="304" t="s">
        <v>1009</v>
      </c>
      <c r="D209" s="2" t="s">
        <v>718</v>
      </c>
      <c r="E209" s="27">
        <f t="shared" si="118"/>
        <v>48080</v>
      </c>
      <c r="F209" s="27"/>
      <c r="G209" s="27">
        <v>8580</v>
      </c>
      <c r="H209" s="27">
        <v>17608</v>
      </c>
      <c r="I209" s="357">
        <v>11924</v>
      </c>
      <c r="J209" s="27">
        <v>9968</v>
      </c>
      <c r="K209" s="354">
        <f>(E209*(4.2)/100+E209)</f>
        <v>50099.36</v>
      </c>
      <c r="L209" s="354">
        <f>(E209*(4.6)/100+E209)</f>
        <v>50291.68</v>
      </c>
      <c r="M209" s="355">
        <f>(E209*(4.1)/100+E209)</f>
        <v>50051.28</v>
      </c>
    </row>
    <row r="210" spans="1:13" ht="18" customHeight="1">
      <c r="A210" s="314"/>
      <c r="B210" s="303"/>
      <c r="C210" s="324" t="s">
        <v>770</v>
      </c>
      <c r="D210" s="2" t="s">
        <v>719</v>
      </c>
      <c r="E210" s="27">
        <f t="shared" si="118"/>
        <v>0</v>
      </c>
      <c r="F210" s="27"/>
      <c r="G210" s="27"/>
      <c r="H210" s="27"/>
      <c r="I210" s="357"/>
      <c r="J210" s="27"/>
      <c r="K210" s="354"/>
      <c r="L210" s="27"/>
      <c r="M210" s="355"/>
    </row>
    <row r="211" spans="1:13" ht="18" customHeight="1">
      <c r="A211" s="314"/>
      <c r="B211" s="303" t="s">
        <v>654</v>
      </c>
      <c r="C211" s="304"/>
      <c r="D211" s="2" t="s">
        <v>1035</v>
      </c>
      <c r="E211" s="27">
        <f t="shared" si="118"/>
        <v>105</v>
      </c>
      <c r="F211" s="27"/>
      <c r="G211" s="27">
        <v>0</v>
      </c>
      <c r="H211" s="27">
        <v>75</v>
      </c>
      <c r="I211" s="357">
        <v>30</v>
      </c>
      <c r="J211" s="27">
        <v>0</v>
      </c>
      <c r="K211" s="354">
        <f>(E211*(4.2)/100+E211)</f>
        <v>109.41</v>
      </c>
      <c r="L211" s="354">
        <f>(E211*(4.6)/100+E211)</f>
        <v>109.83</v>
      </c>
      <c r="M211" s="355">
        <f>(E211*(4.1)/100+E211)</f>
        <v>109.305</v>
      </c>
    </row>
    <row r="212" spans="1:13" ht="18" customHeight="1">
      <c r="A212" s="314"/>
      <c r="B212" s="303" t="s">
        <v>447</v>
      </c>
      <c r="C212" s="323"/>
      <c r="D212" s="2" t="s">
        <v>1034</v>
      </c>
      <c r="E212" s="27">
        <f t="shared" si="118"/>
        <v>3356</v>
      </c>
      <c r="F212" s="27">
        <f>F213</f>
        <v>0</v>
      </c>
      <c r="G212" s="27">
        <f aca="true" t="shared" si="131" ref="G212:M212">G213</f>
        <v>664</v>
      </c>
      <c r="H212" s="27">
        <f t="shared" si="131"/>
        <v>1231</v>
      </c>
      <c r="I212" s="27">
        <f t="shared" si="131"/>
        <v>765</v>
      </c>
      <c r="J212" s="27">
        <f t="shared" si="131"/>
        <v>696</v>
      </c>
      <c r="K212" s="27">
        <f t="shared" si="131"/>
        <v>3496.952</v>
      </c>
      <c r="L212" s="27">
        <f t="shared" si="131"/>
        <v>3510.376</v>
      </c>
      <c r="M212" s="297">
        <f t="shared" si="131"/>
        <v>3493.596</v>
      </c>
    </row>
    <row r="213" spans="1:13" ht="18" customHeight="1">
      <c r="A213" s="314"/>
      <c r="B213" s="303"/>
      <c r="C213" s="304" t="s">
        <v>33</v>
      </c>
      <c r="D213" s="2" t="s">
        <v>720</v>
      </c>
      <c r="E213" s="27">
        <f t="shared" si="118"/>
        <v>3356</v>
      </c>
      <c r="F213" s="27"/>
      <c r="G213" s="27">
        <v>664</v>
      </c>
      <c r="H213" s="27">
        <v>1231</v>
      </c>
      <c r="I213" s="357">
        <v>765</v>
      </c>
      <c r="J213" s="27">
        <v>696</v>
      </c>
      <c r="K213" s="354">
        <f>(E213*(4.2)/100+E213)</f>
        <v>3496.952</v>
      </c>
      <c r="L213" s="354">
        <f>(E213*(4.6)/100+E213)</f>
        <v>3510.376</v>
      </c>
      <c r="M213" s="355">
        <f>(E213*(4.1)/100+E213)</f>
        <v>3493.596</v>
      </c>
    </row>
    <row r="214" spans="1:13" ht="18" customHeight="1">
      <c r="A214" s="314"/>
      <c r="B214" s="303" t="s">
        <v>819</v>
      </c>
      <c r="C214" s="304"/>
      <c r="D214" s="2" t="s">
        <v>988</v>
      </c>
      <c r="E214" s="27">
        <f t="shared" si="118"/>
        <v>5714</v>
      </c>
      <c r="F214" s="27">
        <f>F215+F216</f>
        <v>0</v>
      </c>
      <c r="G214" s="27">
        <f aca="true" t="shared" si="132" ref="G214:M214">G215+G216</f>
        <v>698.9</v>
      </c>
      <c r="H214" s="27">
        <f t="shared" si="132"/>
        <v>3699.1</v>
      </c>
      <c r="I214" s="27">
        <f t="shared" si="132"/>
        <v>1216</v>
      </c>
      <c r="J214" s="27">
        <f t="shared" si="132"/>
        <v>100</v>
      </c>
      <c r="K214" s="27">
        <f t="shared" si="132"/>
        <v>5953.988</v>
      </c>
      <c r="L214" s="27">
        <f t="shared" si="132"/>
        <v>5976.844</v>
      </c>
      <c r="M214" s="297">
        <f t="shared" si="132"/>
        <v>5948.274</v>
      </c>
    </row>
    <row r="215" spans="1:13" ht="18" customHeight="1">
      <c r="A215" s="314"/>
      <c r="B215" s="303"/>
      <c r="C215" s="304" t="s">
        <v>34</v>
      </c>
      <c r="D215" s="2" t="s">
        <v>721</v>
      </c>
      <c r="E215" s="27">
        <f t="shared" si="118"/>
        <v>0</v>
      </c>
      <c r="F215" s="27"/>
      <c r="G215" s="27"/>
      <c r="H215" s="27"/>
      <c r="I215" s="357"/>
      <c r="J215" s="27"/>
      <c r="K215" s="354"/>
      <c r="L215" s="27"/>
      <c r="M215" s="355"/>
    </row>
    <row r="216" spans="1:13" ht="18" customHeight="1">
      <c r="A216" s="314"/>
      <c r="B216" s="303"/>
      <c r="C216" s="304" t="s">
        <v>365</v>
      </c>
      <c r="D216" s="2" t="s">
        <v>722</v>
      </c>
      <c r="E216" s="27">
        <f t="shared" si="118"/>
        <v>5714</v>
      </c>
      <c r="F216" s="27"/>
      <c r="G216" s="27">
        <v>698.9</v>
      </c>
      <c r="H216" s="27">
        <v>3699.1</v>
      </c>
      <c r="I216" s="357">
        <v>1216</v>
      </c>
      <c r="J216" s="27">
        <v>100</v>
      </c>
      <c r="K216" s="354">
        <f>(E216*(4.2)/100+E216)</f>
        <v>5953.988</v>
      </c>
      <c r="L216" s="354">
        <f>(E216*(4.6)/100+E216)</f>
        <v>5976.844</v>
      </c>
      <c r="M216" s="355">
        <f>(E216*(4.1)/100+E216)</f>
        <v>5948.274</v>
      </c>
    </row>
    <row r="217" spans="1:14" ht="18" customHeight="1">
      <c r="A217" s="314"/>
      <c r="B217" s="303" t="s">
        <v>1209</v>
      </c>
      <c r="C217" s="304"/>
      <c r="D217" s="2" t="s">
        <v>1210</v>
      </c>
      <c r="E217" s="27">
        <f t="shared" si="118"/>
        <v>30241</v>
      </c>
      <c r="F217" s="27">
        <f>F218</f>
        <v>0</v>
      </c>
      <c r="G217" s="27">
        <f aca="true" t="shared" si="133" ref="G217:M217">G218</f>
        <v>11809</v>
      </c>
      <c r="H217" s="27">
        <f t="shared" si="133"/>
        <v>17515</v>
      </c>
      <c r="I217" s="27">
        <f t="shared" si="133"/>
        <v>876</v>
      </c>
      <c r="J217" s="27">
        <f t="shared" si="133"/>
        <v>41</v>
      </c>
      <c r="K217" s="27">
        <f t="shared" si="133"/>
        <v>31511.122</v>
      </c>
      <c r="L217" s="27">
        <f t="shared" si="133"/>
        <v>31632.086</v>
      </c>
      <c r="M217" s="297">
        <f t="shared" si="133"/>
        <v>31480.881</v>
      </c>
      <c r="N217" s="4"/>
    </row>
    <row r="218" spans="1:14" ht="18" customHeight="1">
      <c r="A218" s="314"/>
      <c r="B218" s="303"/>
      <c r="C218" s="304" t="s">
        <v>1207</v>
      </c>
      <c r="D218" s="2" t="s">
        <v>1208</v>
      </c>
      <c r="E218" s="27">
        <f t="shared" si="118"/>
        <v>30241</v>
      </c>
      <c r="F218" s="27"/>
      <c r="G218" s="27">
        <v>11809</v>
      </c>
      <c r="H218" s="27">
        <v>17515</v>
      </c>
      <c r="I218" s="357">
        <v>876</v>
      </c>
      <c r="J218" s="27">
        <v>41</v>
      </c>
      <c r="K218" s="354">
        <f>(E218*(4.2)/100+E218)</f>
        <v>31511.122</v>
      </c>
      <c r="L218" s="354">
        <f>(E218*(4.6)/100+E218)</f>
        <v>31632.086</v>
      </c>
      <c r="M218" s="355">
        <f>(E218*(4.1)/100+E218)</f>
        <v>31480.881</v>
      </c>
      <c r="N218" s="4"/>
    </row>
    <row r="219" spans="1:13" ht="18" customHeight="1">
      <c r="A219" s="298"/>
      <c r="B219" s="325" t="s">
        <v>1383</v>
      </c>
      <c r="C219" s="91"/>
      <c r="D219" s="2" t="s">
        <v>1387</v>
      </c>
      <c r="E219" s="27">
        <f t="shared" si="118"/>
        <v>16754</v>
      </c>
      <c r="F219" s="27"/>
      <c r="G219" s="27">
        <v>4111</v>
      </c>
      <c r="H219" s="27">
        <v>6786</v>
      </c>
      <c r="I219" s="357">
        <v>3195</v>
      </c>
      <c r="J219" s="27">
        <v>2662</v>
      </c>
      <c r="K219" s="354">
        <f>(E219*(4.2)/100+E219)</f>
        <v>17457.668</v>
      </c>
      <c r="L219" s="354">
        <f>(E219*(4.6)/100+E219)</f>
        <v>17524.684</v>
      </c>
      <c r="M219" s="355">
        <f>(E219*(4.1)/100+E219)</f>
        <v>17440.914</v>
      </c>
    </row>
    <row r="220" spans="1:13" ht="18" customHeight="1">
      <c r="A220" s="314"/>
      <c r="B220" s="313" t="s">
        <v>655</v>
      </c>
      <c r="C220" s="324"/>
      <c r="D220" s="2" t="s">
        <v>647</v>
      </c>
      <c r="E220" s="27">
        <f t="shared" si="118"/>
        <v>0</v>
      </c>
      <c r="F220" s="27"/>
      <c r="G220" s="27">
        <v>0</v>
      </c>
      <c r="H220" s="27">
        <v>0</v>
      </c>
      <c r="I220" s="357">
        <v>0</v>
      </c>
      <c r="J220" s="27">
        <v>0</v>
      </c>
      <c r="K220" s="354">
        <f>(E220*(4.2)/100+E220)</f>
        <v>0</v>
      </c>
      <c r="L220" s="354">
        <f>(E220*(4.6)/100+E220)</f>
        <v>0</v>
      </c>
      <c r="M220" s="355">
        <f>(E220*(4.1)/100+E220)</f>
        <v>0</v>
      </c>
    </row>
    <row r="221" spans="1:13" ht="18" customHeight="1">
      <c r="A221" s="311" t="s">
        <v>858</v>
      </c>
      <c r="B221" s="313"/>
      <c r="C221" s="80"/>
      <c r="D221" s="30" t="s">
        <v>1037</v>
      </c>
      <c r="E221" s="27">
        <f t="shared" si="118"/>
        <v>0</v>
      </c>
      <c r="F221" s="27">
        <f>F223+F226+F227</f>
        <v>0</v>
      </c>
      <c r="G221" s="27">
        <f aca="true" t="shared" si="134" ref="G221:M221">G223+G226+G227</f>
        <v>0</v>
      </c>
      <c r="H221" s="27">
        <f t="shared" si="134"/>
        <v>0</v>
      </c>
      <c r="I221" s="27">
        <f t="shared" si="134"/>
        <v>0</v>
      </c>
      <c r="J221" s="27">
        <f t="shared" si="134"/>
        <v>0</v>
      </c>
      <c r="K221" s="27">
        <f t="shared" si="134"/>
        <v>0</v>
      </c>
      <c r="L221" s="27">
        <f t="shared" si="134"/>
        <v>0</v>
      </c>
      <c r="M221" s="297">
        <f t="shared" si="134"/>
        <v>0</v>
      </c>
    </row>
    <row r="222" spans="1:13" ht="18" customHeight="1">
      <c r="A222" s="298" t="s">
        <v>603</v>
      </c>
      <c r="B222" s="299"/>
      <c r="C222" s="300"/>
      <c r="D222" s="2"/>
      <c r="E222" s="27"/>
      <c r="F222" s="27"/>
      <c r="G222" s="23"/>
      <c r="H222" s="23"/>
      <c r="I222" s="356"/>
      <c r="J222" s="23"/>
      <c r="K222" s="57"/>
      <c r="L222" s="23"/>
      <c r="M222" s="301"/>
    </row>
    <row r="223" spans="1:13" ht="29.25" customHeight="1">
      <c r="A223" s="326"/>
      <c r="B223" s="91" t="s">
        <v>267</v>
      </c>
      <c r="C223" s="91"/>
      <c r="D223" s="2" t="s">
        <v>1038</v>
      </c>
      <c r="E223" s="27">
        <f t="shared" si="118"/>
        <v>0</v>
      </c>
      <c r="F223" s="27">
        <f>F224+F225</f>
        <v>0</v>
      </c>
      <c r="G223" s="27">
        <f aca="true" t="shared" si="135" ref="G223:M223">G224+G225</f>
        <v>0</v>
      </c>
      <c r="H223" s="27">
        <f t="shared" si="135"/>
        <v>0</v>
      </c>
      <c r="I223" s="27">
        <f t="shared" si="135"/>
        <v>0</v>
      </c>
      <c r="J223" s="27">
        <f t="shared" si="135"/>
        <v>0</v>
      </c>
      <c r="K223" s="27">
        <f t="shared" si="135"/>
        <v>0</v>
      </c>
      <c r="L223" s="27">
        <f t="shared" si="135"/>
        <v>0</v>
      </c>
      <c r="M223" s="297">
        <f t="shared" si="135"/>
        <v>0</v>
      </c>
    </row>
    <row r="224" spans="1:13" ht="18" customHeight="1">
      <c r="A224" s="326"/>
      <c r="B224" s="313"/>
      <c r="C224" s="324" t="s">
        <v>1058</v>
      </c>
      <c r="D224" s="2" t="s">
        <v>649</v>
      </c>
      <c r="E224" s="27">
        <f t="shared" si="118"/>
        <v>0</v>
      </c>
      <c r="F224" s="27"/>
      <c r="G224" s="23"/>
      <c r="H224" s="23"/>
      <c r="I224" s="356"/>
      <c r="J224" s="23"/>
      <c r="K224" s="57"/>
      <c r="L224" s="23"/>
      <c r="M224" s="301"/>
    </row>
    <row r="225" spans="1:13" ht="18" customHeight="1">
      <c r="A225" s="326"/>
      <c r="B225" s="313"/>
      <c r="C225" s="324" t="s">
        <v>452</v>
      </c>
      <c r="D225" s="2" t="s">
        <v>834</v>
      </c>
      <c r="E225" s="27">
        <f t="shared" si="118"/>
        <v>0</v>
      </c>
      <c r="F225" s="27"/>
      <c r="G225" s="23"/>
      <c r="H225" s="23"/>
      <c r="I225" s="356"/>
      <c r="J225" s="23"/>
      <c r="K225" s="57"/>
      <c r="L225" s="23"/>
      <c r="M225" s="301"/>
    </row>
    <row r="226" spans="1:13" ht="18" customHeight="1">
      <c r="A226" s="326"/>
      <c r="B226" s="313" t="s">
        <v>859</v>
      </c>
      <c r="C226" s="324"/>
      <c r="D226" s="2" t="s">
        <v>860</v>
      </c>
      <c r="E226" s="27">
        <f t="shared" si="118"/>
        <v>0</v>
      </c>
      <c r="F226" s="27"/>
      <c r="G226" s="23"/>
      <c r="H226" s="23"/>
      <c r="I226" s="356"/>
      <c r="J226" s="23"/>
      <c r="K226" s="57"/>
      <c r="L226" s="23"/>
      <c r="M226" s="301"/>
    </row>
    <row r="227" spans="1:13" ht="18" customHeight="1">
      <c r="A227" s="314"/>
      <c r="B227" s="303" t="s">
        <v>119</v>
      </c>
      <c r="C227" s="304"/>
      <c r="D227" s="2" t="s">
        <v>1039</v>
      </c>
      <c r="E227" s="27">
        <f t="shared" si="118"/>
        <v>0</v>
      </c>
      <c r="F227" s="27">
        <f>F228</f>
        <v>0</v>
      </c>
      <c r="G227" s="27">
        <f aca="true" t="shared" si="136" ref="G227:M227">G228</f>
        <v>0</v>
      </c>
      <c r="H227" s="27">
        <f t="shared" si="136"/>
        <v>0</v>
      </c>
      <c r="I227" s="27">
        <f t="shared" si="136"/>
        <v>0</v>
      </c>
      <c r="J227" s="27">
        <f t="shared" si="136"/>
        <v>0</v>
      </c>
      <c r="K227" s="27">
        <f t="shared" si="136"/>
        <v>0</v>
      </c>
      <c r="L227" s="27">
        <f t="shared" si="136"/>
        <v>0</v>
      </c>
      <c r="M227" s="297">
        <f t="shared" si="136"/>
        <v>0</v>
      </c>
    </row>
    <row r="228" spans="1:13" ht="18" customHeight="1">
      <c r="A228" s="314"/>
      <c r="B228" s="303"/>
      <c r="C228" s="324" t="s">
        <v>723</v>
      </c>
      <c r="D228" s="2" t="s">
        <v>724</v>
      </c>
      <c r="E228" s="27">
        <f t="shared" si="118"/>
        <v>0</v>
      </c>
      <c r="F228" s="27"/>
      <c r="G228" s="23"/>
      <c r="H228" s="23"/>
      <c r="I228" s="356"/>
      <c r="J228" s="23"/>
      <c r="K228" s="57"/>
      <c r="L228" s="23"/>
      <c r="M228" s="301"/>
    </row>
    <row r="229" spans="1:13" ht="15.75">
      <c r="A229" s="305" t="s">
        <v>820</v>
      </c>
      <c r="B229" s="306"/>
      <c r="C229" s="306"/>
      <c r="D229" s="30" t="s">
        <v>284</v>
      </c>
      <c r="E229" s="27">
        <f t="shared" si="118"/>
        <v>142233</v>
      </c>
      <c r="F229" s="27">
        <f>F231+F242+F246+F247</f>
        <v>0</v>
      </c>
      <c r="G229" s="27">
        <f aca="true" t="shared" si="137" ref="G229:M229">G231+G242+G246+G247</f>
        <v>32398.65</v>
      </c>
      <c r="H229" s="27">
        <f t="shared" si="137"/>
        <v>47981.35</v>
      </c>
      <c r="I229" s="27">
        <f t="shared" si="137"/>
        <v>35541</v>
      </c>
      <c r="J229" s="27">
        <f t="shared" si="137"/>
        <v>26312</v>
      </c>
      <c r="K229" s="27">
        <f t="shared" si="137"/>
        <v>148206.78600000002</v>
      </c>
      <c r="L229" s="27">
        <f t="shared" si="137"/>
        <v>148775.71800000002</v>
      </c>
      <c r="M229" s="297">
        <f t="shared" si="137"/>
        <v>148064.553</v>
      </c>
    </row>
    <row r="230" spans="1:13" ht="18" customHeight="1">
      <c r="A230" s="298" t="s">
        <v>603</v>
      </c>
      <c r="B230" s="299"/>
      <c r="C230" s="300"/>
      <c r="D230" s="2"/>
      <c r="E230" s="27"/>
      <c r="F230" s="27"/>
      <c r="G230" s="23"/>
      <c r="H230" s="23"/>
      <c r="I230" s="356"/>
      <c r="J230" s="23"/>
      <c r="K230" s="57"/>
      <c r="L230" s="23"/>
      <c r="M230" s="301"/>
    </row>
    <row r="231" spans="1:13" ht="15.75">
      <c r="A231" s="326"/>
      <c r="B231" s="312" t="s">
        <v>396</v>
      </c>
      <c r="C231" s="312"/>
      <c r="D231" s="2" t="s">
        <v>1040</v>
      </c>
      <c r="E231" s="27">
        <f t="shared" si="118"/>
        <v>9671</v>
      </c>
      <c r="F231" s="27">
        <f>SUM(F232:F241)</f>
        <v>0</v>
      </c>
      <c r="G231" s="27">
        <f aca="true" t="shared" si="138" ref="G231:M231">SUM(G232:G241)</f>
        <v>1119.5</v>
      </c>
      <c r="H231" s="27">
        <f t="shared" si="138"/>
        <v>5428.5</v>
      </c>
      <c r="I231" s="27">
        <f t="shared" si="138"/>
        <v>1563</v>
      </c>
      <c r="J231" s="27">
        <f t="shared" si="138"/>
        <v>1560</v>
      </c>
      <c r="K231" s="27">
        <f t="shared" si="138"/>
        <v>10077.182</v>
      </c>
      <c r="L231" s="27">
        <f t="shared" si="138"/>
        <v>10115.866</v>
      </c>
      <c r="M231" s="297">
        <f t="shared" si="138"/>
        <v>10067.511</v>
      </c>
    </row>
    <row r="232" spans="1:13" ht="18" customHeight="1">
      <c r="A232" s="326"/>
      <c r="B232" s="303"/>
      <c r="C232" s="324" t="s">
        <v>725</v>
      </c>
      <c r="D232" s="31" t="s">
        <v>242</v>
      </c>
      <c r="E232" s="27">
        <f t="shared" si="118"/>
        <v>0</v>
      </c>
      <c r="F232" s="27"/>
      <c r="G232" s="23"/>
      <c r="H232" s="23"/>
      <c r="I232" s="356"/>
      <c r="J232" s="23"/>
      <c r="K232" s="57"/>
      <c r="L232" s="23"/>
      <c r="M232" s="301"/>
    </row>
    <row r="233" spans="1:13" ht="18" customHeight="1">
      <c r="A233" s="326"/>
      <c r="B233" s="303"/>
      <c r="C233" s="80" t="s">
        <v>726</v>
      </c>
      <c r="D233" s="31" t="s">
        <v>243</v>
      </c>
      <c r="E233" s="27">
        <f t="shared" si="118"/>
        <v>0</v>
      </c>
      <c r="F233" s="27"/>
      <c r="G233" s="55"/>
      <c r="H233" s="55"/>
      <c r="I233" s="56"/>
      <c r="J233" s="55"/>
      <c r="K233" s="57"/>
      <c r="L233" s="55"/>
      <c r="M233" s="301"/>
    </row>
    <row r="234" spans="1:13" ht="18" customHeight="1">
      <c r="A234" s="326"/>
      <c r="B234" s="303"/>
      <c r="C234" s="324" t="s">
        <v>840</v>
      </c>
      <c r="D234" s="31" t="s">
        <v>244</v>
      </c>
      <c r="E234" s="27">
        <f t="shared" si="118"/>
        <v>0</v>
      </c>
      <c r="F234" s="27"/>
      <c r="G234" s="55"/>
      <c r="H234" s="55"/>
      <c r="I234" s="56"/>
      <c r="J234" s="55"/>
      <c r="K234" s="57"/>
      <c r="L234" s="55"/>
      <c r="M234" s="301"/>
    </row>
    <row r="235" spans="1:13" ht="18" customHeight="1">
      <c r="A235" s="326"/>
      <c r="B235" s="303"/>
      <c r="C235" s="80" t="s">
        <v>841</v>
      </c>
      <c r="D235" s="31" t="s">
        <v>245</v>
      </c>
      <c r="E235" s="27">
        <f t="shared" si="118"/>
        <v>0</v>
      </c>
      <c r="F235" s="27"/>
      <c r="G235" s="55"/>
      <c r="H235" s="55"/>
      <c r="I235" s="56"/>
      <c r="J235" s="55"/>
      <c r="K235" s="57"/>
      <c r="L235" s="55"/>
      <c r="M235" s="301"/>
    </row>
    <row r="236" spans="1:13" ht="18" customHeight="1">
      <c r="A236" s="326"/>
      <c r="B236" s="303"/>
      <c r="C236" s="80" t="s">
        <v>842</v>
      </c>
      <c r="D236" s="31" t="s">
        <v>246</v>
      </c>
      <c r="E236" s="27">
        <f t="shared" si="118"/>
        <v>0</v>
      </c>
      <c r="F236" s="27"/>
      <c r="G236" s="55"/>
      <c r="H236" s="55"/>
      <c r="I236" s="56"/>
      <c r="J236" s="55"/>
      <c r="K236" s="57"/>
      <c r="L236" s="55"/>
      <c r="M236" s="301"/>
    </row>
    <row r="237" spans="1:13" ht="18" customHeight="1">
      <c r="A237" s="326"/>
      <c r="B237" s="303"/>
      <c r="C237" s="80" t="s">
        <v>843</v>
      </c>
      <c r="D237" s="31" t="s">
        <v>247</v>
      </c>
      <c r="E237" s="27">
        <f t="shared" si="118"/>
        <v>0</v>
      </c>
      <c r="F237" s="27"/>
      <c r="G237" s="55"/>
      <c r="H237" s="55"/>
      <c r="I237" s="56"/>
      <c r="J237" s="55"/>
      <c r="K237" s="57"/>
      <c r="L237" s="55"/>
      <c r="M237" s="301"/>
    </row>
    <row r="238" spans="1:13" ht="18" customHeight="1">
      <c r="A238" s="326"/>
      <c r="B238" s="303"/>
      <c r="C238" s="80" t="s">
        <v>844</v>
      </c>
      <c r="D238" s="31" t="s">
        <v>248</v>
      </c>
      <c r="E238" s="27">
        <f aca="true" t="shared" si="139" ref="E238:E302">G238+H238+I238+J238</f>
        <v>0</v>
      </c>
      <c r="F238" s="27"/>
      <c r="G238" s="55"/>
      <c r="H238" s="55"/>
      <c r="I238" s="56"/>
      <c r="J238" s="55"/>
      <c r="K238" s="57"/>
      <c r="L238" s="55"/>
      <c r="M238" s="301"/>
    </row>
    <row r="239" spans="1:13" ht="18" customHeight="1">
      <c r="A239" s="326"/>
      <c r="B239" s="303"/>
      <c r="C239" s="80" t="s">
        <v>240</v>
      </c>
      <c r="D239" s="31" t="s">
        <v>54</v>
      </c>
      <c r="E239" s="27">
        <f t="shared" si="139"/>
        <v>0</v>
      </c>
      <c r="F239" s="27"/>
      <c r="G239" s="55"/>
      <c r="H239" s="55"/>
      <c r="I239" s="56"/>
      <c r="J239" s="55"/>
      <c r="K239" s="57"/>
      <c r="L239" s="55"/>
      <c r="M239" s="301"/>
    </row>
    <row r="240" spans="1:13" ht="18" customHeight="1">
      <c r="A240" s="326"/>
      <c r="B240" s="303"/>
      <c r="C240" s="80" t="s">
        <v>989</v>
      </c>
      <c r="D240" s="31" t="s">
        <v>1862</v>
      </c>
      <c r="E240" s="27">
        <f t="shared" si="139"/>
        <v>9671</v>
      </c>
      <c r="F240" s="27"/>
      <c r="G240" s="55">
        <v>1119.5</v>
      </c>
      <c r="H240" s="55">
        <v>5428.5</v>
      </c>
      <c r="I240" s="56">
        <v>1563</v>
      </c>
      <c r="J240" s="55">
        <v>1560</v>
      </c>
      <c r="K240" s="354">
        <f>(E240*(4.2)/100+E240)</f>
        <v>10077.182</v>
      </c>
      <c r="L240" s="354">
        <f>(E240*(4.6)/100+E240)</f>
        <v>10115.866</v>
      </c>
      <c r="M240" s="355">
        <f>(E240*(4.1)/100+E240)</f>
        <v>10067.511</v>
      </c>
    </row>
    <row r="241" spans="1:13" ht="18" customHeight="1">
      <c r="A241" s="326"/>
      <c r="B241" s="303"/>
      <c r="C241" s="324" t="s">
        <v>241</v>
      </c>
      <c r="D241" s="31" t="s">
        <v>55</v>
      </c>
      <c r="E241" s="27">
        <f t="shared" si="139"/>
        <v>0</v>
      </c>
      <c r="F241" s="27"/>
      <c r="G241" s="55"/>
      <c r="H241" s="55"/>
      <c r="I241" s="56"/>
      <c r="J241" s="55"/>
      <c r="K241" s="57"/>
      <c r="L241" s="55"/>
      <c r="M241" s="301"/>
    </row>
    <row r="242" spans="1:13" ht="18" customHeight="1">
      <c r="A242" s="326"/>
      <c r="B242" s="303" t="s">
        <v>888</v>
      </c>
      <c r="C242" s="324"/>
      <c r="D242" s="2" t="s">
        <v>1041</v>
      </c>
      <c r="E242" s="27">
        <f t="shared" si="139"/>
        <v>130464</v>
      </c>
      <c r="F242" s="27">
        <f>SUM(F243:F245)</f>
        <v>0</v>
      </c>
      <c r="G242" s="27">
        <f aca="true" t="shared" si="140" ref="G242:M242">SUM(G243:G245)</f>
        <v>30379.15</v>
      </c>
      <c r="H242" s="27">
        <f t="shared" si="140"/>
        <v>41354.85</v>
      </c>
      <c r="I242" s="27">
        <f t="shared" si="140"/>
        <v>33978</v>
      </c>
      <c r="J242" s="27">
        <f t="shared" si="140"/>
        <v>24752</v>
      </c>
      <c r="K242" s="27">
        <f t="shared" si="140"/>
        <v>135943.488</v>
      </c>
      <c r="L242" s="27">
        <f t="shared" si="140"/>
        <v>136465.344</v>
      </c>
      <c r="M242" s="297">
        <f t="shared" si="140"/>
        <v>135813.024</v>
      </c>
    </row>
    <row r="243" spans="1:13" ht="18" customHeight="1">
      <c r="A243" s="326"/>
      <c r="B243" s="303"/>
      <c r="C243" s="324" t="s">
        <v>56</v>
      </c>
      <c r="D243" s="31" t="s">
        <v>59</v>
      </c>
      <c r="E243" s="27">
        <f t="shared" si="139"/>
        <v>0</v>
      </c>
      <c r="F243" s="27"/>
      <c r="G243" s="55"/>
      <c r="H243" s="55"/>
      <c r="I243" s="56"/>
      <c r="J243" s="55"/>
      <c r="K243" s="57"/>
      <c r="L243" s="55"/>
      <c r="M243" s="301"/>
    </row>
    <row r="244" spans="1:13" ht="18" customHeight="1">
      <c r="A244" s="326"/>
      <c r="B244" s="303"/>
      <c r="C244" s="324" t="s">
        <v>57</v>
      </c>
      <c r="D244" s="31" t="s">
        <v>291</v>
      </c>
      <c r="E244" s="27">
        <f t="shared" si="139"/>
        <v>0</v>
      </c>
      <c r="F244" s="27"/>
      <c r="G244" s="55"/>
      <c r="H244" s="55"/>
      <c r="I244" s="56"/>
      <c r="J244" s="55"/>
      <c r="K244" s="57"/>
      <c r="L244" s="55"/>
      <c r="M244" s="301"/>
    </row>
    <row r="245" spans="1:13" ht="15.75">
      <c r="A245" s="326"/>
      <c r="B245" s="303"/>
      <c r="C245" s="80" t="s">
        <v>58</v>
      </c>
      <c r="D245" s="31" t="s">
        <v>498</v>
      </c>
      <c r="E245" s="27">
        <f t="shared" si="139"/>
        <v>130464</v>
      </c>
      <c r="F245" s="27"/>
      <c r="G245" s="55">
        <v>30379.15</v>
      </c>
      <c r="H245" s="55">
        <v>41354.85</v>
      </c>
      <c r="I245" s="56">
        <v>33978</v>
      </c>
      <c r="J245" s="55">
        <v>24752</v>
      </c>
      <c r="K245" s="354">
        <f>(E245*(4.2)/100+E245)</f>
        <v>135943.488</v>
      </c>
      <c r="L245" s="354">
        <f>(E245*(4.6)/100+E245)</f>
        <v>136465.344</v>
      </c>
      <c r="M245" s="355">
        <f>(E245*(4.1)/100+E245)</f>
        <v>135813.024</v>
      </c>
    </row>
    <row r="246" spans="1:13" ht="18" customHeight="1">
      <c r="A246" s="326"/>
      <c r="B246" s="303" t="s">
        <v>1047</v>
      </c>
      <c r="C246" s="321"/>
      <c r="D246" s="2" t="s">
        <v>833</v>
      </c>
      <c r="E246" s="27">
        <f t="shared" si="139"/>
        <v>2000</v>
      </c>
      <c r="F246" s="27"/>
      <c r="G246" s="55">
        <v>900</v>
      </c>
      <c r="H246" s="55">
        <v>1100</v>
      </c>
      <c r="I246" s="56">
        <v>0</v>
      </c>
      <c r="J246" s="55">
        <v>0</v>
      </c>
      <c r="K246" s="354">
        <f>(E246*(4.2)/100+E246)</f>
        <v>2084</v>
      </c>
      <c r="L246" s="354">
        <f>(E246*(4.6)/100+E246)</f>
        <v>2092</v>
      </c>
      <c r="M246" s="355">
        <f>(E246*(4.1)/100+E246)</f>
        <v>2082</v>
      </c>
    </row>
    <row r="247" spans="1:13" ht="18" customHeight="1">
      <c r="A247" s="326"/>
      <c r="B247" s="303" t="s">
        <v>125</v>
      </c>
      <c r="C247" s="321"/>
      <c r="D247" s="2" t="s">
        <v>808</v>
      </c>
      <c r="E247" s="27">
        <f t="shared" si="139"/>
        <v>98</v>
      </c>
      <c r="F247" s="27"/>
      <c r="G247" s="55">
        <v>0</v>
      </c>
      <c r="H247" s="55">
        <v>98</v>
      </c>
      <c r="I247" s="56">
        <v>0</v>
      </c>
      <c r="J247" s="55">
        <v>0</v>
      </c>
      <c r="K247" s="354">
        <f>(E247*(4.2)/100+E247)</f>
        <v>102.116</v>
      </c>
      <c r="L247" s="354">
        <f>(E247*(4.6)/100+E247)</f>
        <v>102.508</v>
      </c>
      <c r="M247" s="355">
        <f>(E247*(4.1)/100+E247)</f>
        <v>102.018</v>
      </c>
    </row>
    <row r="248" spans="1:13" ht="33" customHeight="1">
      <c r="A248" s="305" t="s">
        <v>1473</v>
      </c>
      <c r="B248" s="306"/>
      <c r="C248" s="306"/>
      <c r="D248" s="30" t="s">
        <v>285</v>
      </c>
      <c r="E248" s="27">
        <f t="shared" si="139"/>
        <v>341154</v>
      </c>
      <c r="F248" s="27">
        <f>F250+F251+F253+F254+F255+F256+F257+F260</f>
        <v>0</v>
      </c>
      <c r="G248" s="27">
        <f aca="true" t="shared" si="141" ref="G248:M248">G250+G251+G253+G254+G255+G256+G257+G260</f>
        <v>82280.7</v>
      </c>
      <c r="H248" s="27">
        <f t="shared" si="141"/>
        <v>164190.3</v>
      </c>
      <c r="I248" s="27">
        <f t="shared" si="141"/>
        <v>72285</v>
      </c>
      <c r="J248" s="27">
        <f t="shared" si="141"/>
        <v>22398</v>
      </c>
      <c r="K248" s="27">
        <f t="shared" si="141"/>
        <v>355482.468</v>
      </c>
      <c r="L248" s="27">
        <f t="shared" si="141"/>
        <v>356847.08400000003</v>
      </c>
      <c r="M248" s="297">
        <f t="shared" si="141"/>
        <v>355141.314</v>
      </c>
    </row>
    <row r="249" spans="1:13" ht="18" customHeight="1">
      <c r="A249" s="298" t="s">
        <v>603</v>
      </c>
      <c r="B249" s="299"/>
      <c r="C249" s="300"/>
      <c r="D249" s="2"/>
      <c r="E249" s="27"/>
      <c r="F249" s="27"/>
      <c r="G249" s="55"/>
      <c r="H249" s="55"/>
      <c r="I249" s="56"/>
      <c r="J249" s="55"/>
      <c r="K249" s="57"/>
      <c r="L249" s="55"/>
      <c r="M249" s="301"/>
    </row>
    <row r="250" spans="1:13" ht="18" customHeight="1">
      <c r="A250" s="314"/>
      <c r="B250" s="303" t="s">
        <v>923</v>
      </c>
      <c r="C250" s="304"/>
      <c r="D250" s="2" t="s">
        <v>809</v>
      </c>
      <c r="E250" s="27">
        <f t="shared" si="139"/>
        <v>21362</v>
      </c>
      <c r="F250" s="27"/>
      <c r="G250" s="55">
        <v>5153</v>
      </c>
      <c r="H250" s="55">
        <v>12204</v>
      </c>
      <c r="I250" s="56">
        <v>2526</v>
      </c>
      <c r="J250" s="55">
        <v>1479</v>
      </c>
      <c r="K250" s="354">
        <f>(E250*(4.2)/100+E250)</f>
        <v>22259.204</v>
      </c>
      <c r="L250" s="354">
        <f>(E250*(4.6)/100+E250)</f>
        <v>22344.652</v>
      </c>
      <c r="M250" s="355">
        <f>(E250*(4.1)/100+E250)</f>
        <v>22237.842</v>
      </c>
    </row>
    <row r="251" spans="1:13" ht="18" customHeight="1">
      <c r="A251" s="314"/>
      <c r="B251" s="313" t="s">
        <v>821</v>
      </c>
      <c r="C251" s="304"/>
      <c r="D251" s="2" t="s">
        <v>613</v>
      </c>
      <c r="E251" s="27">
        <f t="shared" si="139"/>
        <v>163086</v>
      </c>
      <c r="F251" s="27">
        <f>F252</f>
        <v>0</v>
      </c>
      <c r="G251" s="27">
        <f aca="true" t="shared" si="142" ref="G251:M251">G252</f>
        <v>39157</v>
      </c>
      <c r="H251" s="27">
        <f t="shared" si="142"/>
        <v>78575</v>
      </c>
      <c r="I251" s="27">
        <f t="shared" si="142"/>
        <v>33383</v>
      </c>
      <c r="J251" s="27">
        <f t="shared" si="142"/>
        <v>11971</v>
      </c>
      <c r="K251" s="27">
        <f t="shared" si="142"/>
        <v>169935.612</v>
      </c>
      <c r="L251" s="27">
        <f t="shared" si="142"/>
        <v>170587.956</v>
      </c>
      <c r="M251" s="297">
        <f t="shared" si="142"/>
        <v>169772.526</v>
      </c>
    </row>
    <row r="252" spans="1:13" ht="18" customHeight="1">
      <c r="A252" s="314"/>
      <c r="B252" s="313"/>
      <c r="C252" s="304" t="s">
        <v>499</v>
      </c>
      <c r="D252" s="2" t="s">
        <v>251</v>
      </c>
      <c r="E252" s="27">
        <f t="shared" si="139"/>
        <v>163086</v>
      </c>
      <c r="F252" s="27"/>
      <c r="G252" s="27">
        <v>39157</v>
      </c>
      <c r="H252" s="55">
        <v>78575</v>
      </c>
      <c r="I252" s="56">
        <v>33383</v>
      </c>
      <c r="J252" s="55">
        <v>11971</v>
      </c>
      <c r="K252" s="354">
        <f>(E252*(4.2)/100+E252)</f>
        <v>169935.612</v>
      </c>
      <c r="L252" s="354">
        <f>(E252*(4.6)/100+E252)</f>
        <v>170587.956</v>
      </c>
      <c r="M252" s="355">
        <f>(E252*(4.1)/100+E252)</f>
        <v>169772.526</v>
      </c>
    </row>
    <row r="253" spans="1:13" ht="18" customHeight="1">
      <c r="A253" s="314"/>
      <c r="B253" s="313" t="s">
        <v>346</v>
      </c>
      <c r="C253" s="324"/>
      <c r="D253" s="2" t="s">
        <v>810</v>
      </c>
      <c r="E253" s="27">
        <f t="shared" si="139"/>
        <v>46862</v>
      </c>
      <c r="F253" s="27"/>
      <c r="G253" s="27">
        <v>10458</v>
      </c>
      <c r="H253" s="27">
        <v>24731</v>
      </c>
      <c r="I253" s="357">
        <v>9413</v>
      </c>
      <c r="J253" s="27">
        <v>2260</v>
      </c>
      <c r="K253" s="354">
        <f>(E253*(4.2)/100+E253)</f>
        <v>48830.204</v>
      </c>
      <c r="L253" s="354">
        <f>(E253*(4.6)/100+E253)</f>
        <v>49017.652</v>
      </c>
      <c r="M253" s="355">
        <f>(E253*(4.1)/100+E253)</f>
        <v>48783.342</v>
      </c>
    </row>
    <row r="254" spans="1:13" ht="18" customHeight="1">
      <c r="A254" s="326"/>
      <c r="B254" s="313" t="s">
        <v>126</v>
      </c>
      <c r="C254" s="324"/>
      <c r="D254" s="2" t="s">
        <v>172</v>
      </c>
      <c r="E254" s="27">
        <f t="shared" si="139"/>
        <v>0</v>
      </c>
      <c r="F254" s="27"/>
      <c r="G254" s="27"/>
      <c r="H254" s="27"/>
      <c r="I254" s="357"/>
      <c r="J254" s="27"/>
      <c r="K254" s="354"/>
      <c r="L254" s="27"/>
      <c r="M254" s="355"/>
    </row>
    <row r="255" spans="1:13" ht="18" customHeight="1">
      <c r="A255" s="326"/>
      <c r="B255" s="327" t="s">
        <v>1496</v>
      </c>
      <c r="C255" s="328"/>
      <c r="D255" s="2" t="s">
        <v>1497</v>
      </c>
      <c r="E255" s="27">
        <f t="shared" si="139"/>
        <v>0</v>
      </c>
      <c r="F255" s="27"/>
      <c r="G255" s="27">
        <v>0</v>
      </c>
      <c r="H255" s="27">
        <v>0</v>
      </c>
      <c r="I255" s="357">
        <v>0</v>
      </c>
      <c r="J255" s="27">
        <v>0</v>
      </c>
      <c r="K255" s="354">
        <f>(E255*(4.2)/100+E255)</f>
        <v>0</v>
      </c>
      <c r="L255" s="354">
        <f>(E255*(4.6)/100+E255)</f>
        <v>0</v>
      </c>
      <c r="M255" s="355">
        <f>(E255*(4.1)/100+E255)</f>
        <v>0</v>
      </c>
    </row>
    <row r="256" spans="1:13" ht="18" customHeight="1">
      <c r="A256" s="326"/>
      <c r="B256" s="313" t="s">
        <v>1018</v>
      </c>
      <c r="C256" s="313"/>
      <c r="D256" s="2" t="s">
        <v>1019</v>
      </c>
      <c r="E256" s="27">
        <f t="shared" si="139"/>
        <v>10000</v>
      </c>
      <c r="F256" s="27"/>
      <c r="G256" s="27">
        <v>2667</v>
      </c>
      <c r="H256" s="27">
        <v>3724</v>
      </c>
      <c r="I256" s="357">
        <v>3609</v>
      </c>
      <c r="J256" s="27">
        <v>0</v>
      </c>
      <c r="K256" s="354">
        <f>(E256*(4.2)/100+E256)</f>
        <v>10420</v>
      </c>
      <c r="L256" s="354">
        <f>(E256*(4.6)/100+E256)</f>
        <v>10460</v>
      </c>
      <c r="M256" s="355">
        <f>(E256*(4.1)/100+E256)</f>
        <v>10410</v>
      </c>
    </row>
    <row r="257" spans="1:13" ht="18" customHeight="1">
      <c r="A257" s="326"/>
      <c r="B257" s="313" t="s">
        <v>1020</v>
      </c>
      <c r="C257" s="324"/>
      <c r="D257" s="2" t="s">
        <v>171</v>
      </c>
      <c r="E257" s="27">
        <f t="shared" si="139"/>
        <v>100</v>
      </c>
      <c r="F257" s="27">
        <f>F258+F259</f>
        <v>0</v>
      </c>
      <c r="G257" s="27">
        <f aca="true" t="shared" si="143" ref="G257:M257">G258+G259</f>
        <v>9</v>
      </c>
      <c r="H257" s="27">
        <f t="shared" si="143"/>
        <v>71</v>
      </c>
      <c r="I257" s="27">
        <f t="shared" si="143"/>
        <v>10</v>
      </c>
      <c r="J257" s="27">
        <f t="shared" si="143"/>
        <v>10</v>
      </c>
      <c r="K257" s="27">
        <f t="shared" si="143"/>
        <v>104.2</v>
      </c>
      <c r="L257" s="27">
        <f t="shared" si="143"/>
        <v>104.6</v>
      </c>
      <c r="M257" s="297">
        <f t="shared" si="143"/>
        <v>104.1</v>
      </c>
    </row>
    <row r="258" spans="1:13" ht="18" customHeight="1">
      <c r="A258" s="326"/>
      <c r="B258" s="313"/>
      <c r="C258" s="304" t="s">
        <v>500</v>
      </c>
      <c r="D258" s="2" t="s">
        <v>296</v>
      </c>
      <c r="E258" s="27">
        <f t="shared" si="139"/>
        <v>100</v>
      </c>
      <c r="F258" s="27"/>
      <c r="G258" s="27">
        <v>9</v>
      </c>
      <c r="H258" s="27">
        <v>71</v>
      </c>
      <c r="I258" s="357">
        <v>10</v>
      </c>
      <c r="J258" s="27">
        <v>10</v>
      </c>
      <c r="K258" s="354">
        <f>(E258*(4.2)/100+E258)</f>
        <v>104.2</v>
      </c>
      <c r="L258" s="354">
        <f>(E258*(4.6)/100+E258)</f>
        <v>104.6</v>
      </c>
      <c r="M258" s="355">
        <f>(E258*(4.1)/100+E258)</f>
        <v>104.1</v>
      </c>
    </row>
    <row r="259" spans="1:13" ht="18" customHeight="1">
      <c r="A259" s="326"/>
      <c r="B259" s="313"/>
      <c r="C259" s="304" t="s">
        <v>295</v>
      </c>
      <c r="D259" s="2" t="s">
        <v>297</v>
      </c>
      <c r="E259" s="27">
        <f t="shared" si="139"/>
        <v>0</v>
      </c>
      <c r="F259" s="27"/>
      <c r="G259" s="27"/>
      <c r="H259" s="27"/>
      <c r="I259" s="357"/>
      <c r="J259" s="27"/>
      <c r="K259" s="354"/>
      <c r="L259" s="27"/>
      <c r="M259" s="355">
        <v>0</v>
      </c>
    </row>
    <row r="260" spans="1:13" ht="15.75">
      <c r="A260" s="314"/>
      <c r="B260" s="91" t="s">
        <v>140</v>
      </c>
      <c r="C260" s="91"/>
      <c r="D260" s="2" t="s">
        <v>614</v>
      </c>
      <c r="E260" s="27">
        <f t="shared" si="139"/>
        <v>99744</v>
      </c>
      <c r="F260" s="27">
        <f>F261</f>
        <v>0</v>
      </c>
      <c r="G260" s="27">
        <f aca="true" t="shared" si="144" ref="G260:M260">G261</f>
        <v>24836.7</v>
      </c>
      <c r="H260" s="27">
        <f t="shared" si="144"/>
        <v>44885.3</v>
      </c>
      <c r="I260" s="27">
        <f t="shared" si="144"/>
        <v>23344</v>
      </c>
      <c r="J260" s="27">
        <f t="shared" si="144"/>
        <v>6678</v>
      </c>
      <c r="K260" s="27">
        <f t="shared" si="144"/>
        <v>103933.248</v>
      </c>
      <c r="L260" s="27">
        <f t="shared" si="144"/>
        <v>104332.224</v>
      </c>
      <c r="M260" s="297">
        <f t="shared" si="144"/>
        <v>103833.504</v>
      </c>
    </row>
    <row r="261" spans="1:13" ht="18" customHeight="1">
      <c r="A261" s="314"/>
      <c r="B261" s="303"/>
      <c r="C261" s="324" t="s">
        <v>138</v>
      </c>
      <c r="D261" s="2" t="s">
        <v>139</v>
      </c>
      <c r="E261" s="27">
        <f t="shared" si="139"/>
        <v>99744</v>
      </c>
      <c r="F261" s="27"/>
      <c r="G261" s="27">
        <v>24836.7</v>
      </c>
      <c r="H261" s="27">
        <v>44885.3</v>
      </c>
      <c r="I261" s="357">
        <v>23344</v>
      </c>
      <c r="J261" s="27">
        <v>6678</v>
      </c>
      <c r="K261" s="354">
        <f>(E261*(4.2)/100+E261)</f>
        <v>103933.248</v>
      </c>
      <c r="L261" s="354">
        <f>(E261*(4.6)/100+E261)</f>
        <v>104332.224</v>
      </c>
      <c r="M261" s="355">
        <f>(E261*(4.1)/100+E261)</f>
        <v>103833.504</v>
      </c>
    </row>
    <row r="262" spans="1:13" ht="30" customHeight="1">
      <c r="A262" s="305" t="s">
        <v>554</v>
      </c>
      <c r="B262" s="306"/>
      <c r="C262" s="306"/>
      <c r="D262" s="30"/>
      <c r="E262" s="27">
        <f t="shared" si="139"/>
        <v>282603</v>
      </c>
      <c r="F262" s="27">
        <f>F263+F274</f>
        <v>0</v>
      </c>
      <c r="G262" s="27">
        <f aca="true" t="shared" si="145" ref="G262:M262">G263+G274</f>
        <v>52932.75</v>
      </c>
      <c r="H262" s="27">
        <f t="shared" si="145"/>
        <v>119785.2</v>
      </c>
      <c r="I262" s="27">
        <f t="shared" si="145"/>
        <v>68795.05</v>
      </c>
      <c r="J262" s="27">
        <f t="shared" si="145"/>
        <v>41090</v>
      </c>
      <c r="K262" s="27">
        <f t="shared" si="145"/>
        <v>294472.326</v>
      </c>
      <c r="L262" s="27">
        <f t="shared" si="145"/>
        <v>295602.738</v>
      </c>
      <c r="M262" s="297">
        <f t="shared" si="145"/>
        <v>294189.723</v>
      </c>
    </row>
    <row r="263" spans="1:13" ht="27.75" customHeight="1">
      <c r="A263" s="305" t="s">
        <v>343</v>
      </c>
      <c r="B263" s="306"/>
      <c r="C263" s="306"/>
      <c r="D263" s="30" t="s">
        <v>173</v>
      </c>
      <c r="E263" s="27">
        <f t="shared" si="139"/>
        <v>102993</v>
      </c>
      <c r="F263" s="27">
        <f>F265+F268+F271+F272+F273</f>
        <v>0</v>
      </c>
      <c r="G263" s="27">
        <f aca="true" t="shared" si="146" ref="G263:M263">G265+G268+G271+G272+G273</f>
        <v>14955.95</v>
      </c>
      <c r="H263" s="27">
        <f t="shared" si="146"/>
        <v>61739</v>
      </c>
      <c r="I263" s="27">
        <f t="shared" si="146"/>
        <v>14356.05</v>
      </c>
      <c r="J263" s="27">
        <f t="shared" si="146"/>
        <v>11942</v>
      </c>
      <c r="K263" s="27">
        <f t="shared" si="146"/>
        <v>107318.706</v>
      </c>
      <c r="L263" s="27">
        <f t="shared" si="146"/>
        <v>107730.678</v>
      </c>
      <c r="M263" s="297">
        <f t="shared" si="146"/>
        <v>107215.713</v>
      </c>
    </row>
    <row r="264" spans="1:13" ht="18" customHeight="1">
      <c r="A264" s="298" t="s">
        <v>603</v>
      </c>
      <c r="B264" s="299"/>
      <c r="C264" s="300"/>
      <c r="D264" s="2"/>
      <c r="E264" s="27"/>
      <c r="F264" s="27"/>
      <c r="G264" s="27"/>
      <c r="H264" s="27"/>
      <c r="I264" s="357"/>
      <c r="J264" s="27"/>
      <c r="K264" s="354"/>
      <c r="L264" s="27"/>
      <c r="M264" s="355"/>
    </row>
    <row r="265" spans="1:13" ht="18" customHeight="1">
      <c r="A265" s="326"/>
      <c r="B265" s="303" t="s">
        <v>621</v>
      </c>
      <c r="C265" s="321"/>
      <c r="D265" s="2" t="s">
        <v>175</v>
      </c>
      <c r="E265" s="27">
        <f t="shared" si="139"/>
        <v>0</v>
      </c>
      <c r="F265" s="27">
        <f>SUM(F266:F267)</f>
        <v>0</v>
      </c>
      <c r="G265" s="27">
        <f aca="true" t="shared" si="147" ref="G265:M265">SUM(G266:G267)</f>
        <v>0</v>
      </c>
      <c r="H265" s="27">
        <f t="shared" si="147"/>
        <v>0</v>
      </c>
      <c r="I265" s="27">
        <f t="shared" si="147"/>
        <v>0</v>
      </c>
      <c r="J265" s="27">
        <f t="shared" si="147"/>
        <v>0</v>
      </c>
      <c r="K265" s="27">
        <f t="shared" si="147"/>
        <v>0</v>
      </c>
      <c r="L265" s="27">
        <f t="shared" si="147"/>
        <v>0</v>
      </c>
      <c r="M265" s="297">
        <f t="shared" si="147"/>
        <v>0</v>
      </c>
    </row>
    <row r="266" spans="1:13" ht="18" customHeight="1">
      <c r="A266" s="326"/>
      <c r="B266" s="303"/>
      <c r="C266" s="324" t="s">
        <v>189</v>
      </c>
      <c r="D266" s="2" t="s">
        <v>963</v>
      </c>
      <c r="E266" s="27">
        <f t="shared" si="139"/>
        <v>0</v>
      </c>
      <c r="F266" s="27"/>
      <c r="G266" s="27"/>
      <c r="H266" s="27"/>
      <c r="I266" s="357"/>
      <c r="J266" s="27"/>
      <c r="K266" s="354"/>
      <c r="L266" s="27"/>
      <c r="M266" s="355"/>
    </row>
    <row r="267" spans="1:13" ht="18" customHeight="1">
      <c r="A267" s="326"/>
      <c r="B267" s="303"/>
      <c r="C267" s="323" t="s">
        <v>558</v>
      </c>
      <c r="D267" s="2" t="s">
        <v>964</v>
      </c>
      <c r="E267" s="27">
        <f t="shared" si="139"/>
        <v>0</v>
      </c>
      <c r="F267" s="27"/>
      <c r="G267" s="27"/>
      <c r="H267" s="27"/>
      <c r="I267" s="357"/>
      <c r="J267" s="27"/>
      <c r="K267" s="354"/>
      <c r="L267" s="27"/>
      <c r="M267" s="355"/>
    </row>
    <row r="268" spans="1:13" ht="15.75">
      <c r="A268" s="326"/>
      <c r="B268" s="91" t="s">
        <v>339</v>
      </c>
      <c r="C268" s="91"/>
      <c r="D268" s="2" t="s">
        <v>176</v>
      </c>
      <c r="E268" s="27">
        <f t="shared" si="139"/>
        <v>0</v>
      </c>
      <c r="F268" s="27">
        <f>F269+F270</f>
        <v>0</v>
      </c>
      <c r="G268" s="27">
        <f aca="true" t="shared" si="148" ref="G268:M268">G269+G270</f>
        <v>0</v>
      </c>
      <c r="H268" s="27">
        <f t="shared" si="148"/>
        <v>0</v>
      </c>
      <c r="I268" s="27">
        <f t="shared" si="148"/>
        <v>0</v>
      </c>
      <c r="J268" s="27">
        <f t="shared" si="148"/>
        <v>0</v>
      </c>
      <c r="K268" s="27">
        <f t="shared" si="148"/>
        <v>0</v>
      </c>
      <c r="L268" s="27">
        <f t="shared" si="148"/>
        <v>0</v>
      </c>
      <c r="M268" s="297">
        <f t="shared" si="148"/>
        <v>0</v>
      </c>
    </row>
    <row r="269" spans="1:13" ht="18" customHeight="1">
      <c r="A269" s="326"/>
      <c r="B269" s="313"/>
      <c r="C269" s="304" t="s">
        <v>559</v>
      </c>
      <c r="D269" s="2" t="s">
        <v>965</v>
      </c>
      <c r="E269" s="27">
        <f t="shared" si="139"/>
        <v>0</v>
      </c>
      <c r="F269" s="27"/>
      <c r="G269" s="23"/>
      <c r="H269" s="23"/>
      <c r="I269" s="356"/>
      <c r="J269" s="23"/>
      <c r="K269" s="57"/>
      <c r="L269" s="23"/>
      <c r="M269" s="301"/>
    </row>
    <row r="270" spans="1:13" ht="18" customHeight="1">
      <c r="A270" s="326"/>
      <c r="B270" s="313"/>
      <c r="C270" s="304" t="s">
        <v>560</v>
      </c>
      <c r="D270" s="2" t="s">
        <v>966</v>
      </c>
      <c r="E270" s="27">
        <f t="shared" si="139"/>
        <v>0</v>
      </c>
      <c r="F270" s="27"/>
      <c r="G270" s="23"/>
      <c r="H270" s="23"/>
      <c r="I270" s="356"/>
      <c r="J270" s="23"/>
      <c r="K270" s="57"/>
      <c r="L270" s="23"/>
      <c r="M270" s="301"/>
    </row>
    <row r="271" spans="1:13" ht="18" customHeight="1">
      <c r="A271" s="326"/>
      <c r="B271" s="303" t="s">
        <v>874</v>
      </c>
      <c r="C271" s="304"/>
      <c r="D271" s="2" t="s">
        <v>177</v>
      </c>
      <c r="E271" s="27">
        <f t="shared" si="139"/>
        <v>0</v>
      </c>
      <c r="F271" s="27"/>
      <c r="G271" s="23"/>
      <c r="H271" s="23"/>
      <c r="I271" s="356"/>
      <c r="J271" s="23"/>
      <c r="K271" s="57"/>
      <c r="L271" s="23"/>
      <c r="M271" s="301"/>
    </row>
    <row r="272" spans="1:13" ht="18" customHeight="1">
      <c r="A272" s="326"/>
      <c r="B272" s="303" t="s">
        <v>650</v>
      </c>
      <c r="C272" s="304"/>
      <c r="D272" s="2" t="s">
        <v>178</v>
      </c>
      <c r="E272" s="27">
        <f t="shared" si="139"/>
        <v>0</v>
      </c>
      <c r="F272" s="27"/>
      <c r="G272" s="23"/>
      <c r="H272" s="23"/>
      <c r="I272" s="356"/>
      <c r="J272" s="23"/>
      <c r="K272" s="57"/>
      <c r="L272" s="23"/>
      <c r="M272" s="301"/>
    </row>
    <row r="273" spans="1:13" ht="18" customHeight="1">
      <c r="A273" s="326"/>
      <c r="B273" s="303" t="s">
        <v>331</v>
      </c>
      <c r="C273" s="321"/>
      <c r="D273" s="2" t="s">
        <v>179</v>
      </c>
      <c r="E273" s="27">
        <f t="shared" si="139"/>
        <v>102993</v>
      </c>
      <c r="F273" s="27"/>
      <c r="G273" s="27">
        <v>14955.95</v>
      </c>
      <c r="H273" s="27">
        <v>61739</v>
      </c>
      <c r="I273" s="357">
        <v>14356.05</v>
      </c>
      <c r="J273" s="27">
        <v>11942</v>
      </c>
      <c r="K273" s="354">
        <f>(E273*(4.2)/100+E273)</f>
        <v>107318.706</v>
      </c>
      <c r="L273" s="354">
        <f>(E273*(4.6)/100+E273)</f>
        <v>107730.678</v>
      </c>
      <c r="M273" s="355">
        <f>(E273*(4.1)/100+E273)</f>
        <v>107215.713</v>
      </c>
    </row>
    <row r="274" spans="1:13" ht="18" customHeight="1">
      <c r="A274" s="311" t="s">
        <v>552</v>
      </c>
      <c r="B274" s="313"/>
      <c r="C274" s="321"/>
      <c r="D274" s="30" t="s">
        <v>174</v>
      </c>
      <c r="E274" s="27">
        <f t="shared" si="139"/>
        <v>179610</v>
      </c>
      <c r="F274" s="27">
        <f>F276+F277+F280+F281</f>
        <v>0</v>
      </c>
      <c r="G274" s="27">
        <f aca="true" t="shared" si="149" ref="G274:M274">G276+G277+G280+G281</f>
        <v>37976.8</v>
      </c>
      <c r="H274" s="27">
        <f t="shared" si="149"/>
        <v>58046.2</v>
      </c>
      <c r="I274" s="27">
        <f t="shared" si="149"/>
        <v>54439</v>
      </c>
      <c r="J274" s="27">
        <f t="shared" si="149"/>
        <v>29148</v>
      </c>
      <c r="K274" s="27">
        <f t="shared" si="149"/>
        <v>187153.62</v>
      </c>
      <c r="L274" s="27">
        <f t="shared" si="149"/>
        <v>187872.06</v>
      </c>
      <c r="M274" s="297">
        <f t="shared" si="149"/>
        <v>186974.00999999998</v>
      </c>
    </row>
    <row r="275" spans="1:13" ht="18" customHeight="1">
      <c r="A275" s="298" t="s">
        <v>603</v>
      </c>
      <c r="B275" s="299"/>
      <c r="C275" s="300"/>
      <c r="D275" s="2"/>
      <c r="E275" s="27"/>
      <c r="F275" s="27"/>
      <c r="G275" s="55"/>
      <c r="H275" s="23"/>
      <c r="I275" s="356"/>
      <c r="J275" s="23"/>
      <c r="K275" s="57"/>
      <c r="L275" s="23"/>
      <c r="M275" s="301"/>
    </row>
    <row r="276" spans="1:13" ht="18" customHeight="1">
      <c r="A276" s="298"/>
      <c r="B276" s="329" t="s">
        <v>298</v>
      </c>
      <c r="C276" s="300"/>
      <c r="D276" s="2" t="s">
        <v>299</v>
      </c>
      <c r="E276" s="27">
        <f t="shared" si="139"/>
        <v>5625</v>
      </c>
      <c r="F276" s="27"/>
      <c r="G276" s="27">
        <v>18</v>
      </c>
      <c r="H276" s="27">
        <v>3982</v>
      </c>
      <c r="I276" s="357">
        <v>1000</v>
      </c>
      <c r="J276" s="27">
        <v>625</v>
      </c>
      <c r="K276" s="354">
        <f>(E276*(4.2)/100+E276)</f>
        <v>5861.25</v>
      </c>
      <c r="L276" s="354">
        <f>(E276*(4.6)/100+E276)</f>
        <v>5883.75</v>
      </c>
      <c r="M276" s="355">
        <f>(E276*(4.1)/100+E276)</f>
        <v>5855.625</v>
      </c>
    </row>
    <row r="277" spans="1:13" ht="18" customHeight="1">
      <c r="A277" s="326"/>
      <c r="B277" s="303" t="s">
        <v>444</v>
      </c>
      <c r="C277" s="304"/>
      <c r="D277" s="2" t="s">
        <v>180</v>
      </c>
      <c r="E277" s="27">
        <f t="shared" si="139"/>
        <v>173152</v>
      </c>
      <c r="F277" s="27">
        <f>SUM(F278:F279)</f>
        <v>0</v>
      </c>
      <c r="G277" s="27">
        <f aca="true" t="shared" si="150" ref="G277:M277">SUM(G278:G279)</f>
        <v>37525.8</v>
      </c>
      <c r="H277" s="27">
        <f t="shared" si="150"/>
        <v>53764.2</v>
      </c>
      <c r="I277" s="27">
        <f t="shared" si="150"/>
        <v>53389</v>
      </c>
      <c r="J277" s="27">
        <f t="shared" si="150"/>
        <v>28473</v>
      </c>
      <c r="K277" s="27">
        <f t="shared" si="150"/>
        <v>180424.384</v>
      </c>
      <c r="L277" s="27">
        <f t="shared" si="150"/>
        <v>181116.992</v>
      </c>
      <c r="M277" s="297">
        <f t="shared" si="150"/>
        <v>180251.232</v>
      </c>
    </row>
    <row r="278" spans="1:13" ht="18" customHeight="1">
      <c r="A278" s="326"/>
      <c r="B278" s="303"/>
      <c r="C278" s="304" t="s">
        <v>561</v>
      </c>
      <c r="D278" s="2" t="s">
        <v>967</v>
      </c>
      <c r="E278" s="27">
        <f t="shared" si="139"/>
        <v>170152</v>
      </c>
      <c r="F278" s="27"/>
      <c r="G278" s="55">
        <v>37525.8</v>
      </c>
      <c r="H278" s="55">
        <v>50764.2</v>
      </c>
      <c r="I278" s="56">
        <v>53389</v>
      </c>
      <c r="J278" s="55">
        <v>28473</v>
      </c>
      <c r="K278" s="354">
        <f>(E278*(4.2)/100+E278)</f>
        <v>177298.384</v>
      </c>
      <c r="L278" s="354">
        <f>(E278*(4.6)/100+E278)</f>
        <v>177978.992</v>
      </c>
      <c r="M278" s="355">
        <f>(E278*(4.1)/100+E278)</f>
        <v>177128.232</v>
      </c>
    </row>
    <row r="279" spans="1:13" ht="18" customHeight="1">
      <c r="A279" s="326"/>
      <c r="B279" s="303"/>
      <c r="C279" s="304" t="s">
        <v>962</v>
      </c>
      <c r="D279" s="2" t="s">
        <v>771</v>
      </c>
      <c r="E279" s="27">
        <f t="shared" si="139"/>
        <v>3000</v>
      </c>
      <c r="F279" s="27"/>
      <c r="G279" s="55">
        <v>0</v>
      </c>
      <c r="H279" s="55">
        <v>3000</v>
      </c>
      <c r="I279" s="56">
        <v>0</v>
      </c>
      <c r="J279" s="55">
        <v>0</v>
      </c>
      <c r="K279" s="354">
        <f>(E279*(4.2)/100+E279)</f>
        <v>3126</v>
      </c>
      <c r="L279" s="354">
        <f>(E279*(4.6)/100+E279)</f>
        <v>3138</v>
      </c>
      <c r="M279" s="355">
        <f>(E279*(4.1)/100+E279)</f>
        <v>3123</v>
      </c>
    </row>
    <row r="280" spans="1:13" ht="18" customHeight="1">
      <c r="A280" s="326"/>
      <c r="B280" s="303" t="s">
        <v>181</v>
      </c>
      <c r="C280" s="304"/>
      <c r="D280" s="2" t="s">
        <v>182</v>
      </c>
      <c r="E280" s="27">
        <f t="shared" si="139"/>
        <v>0</v>
      </c>
      <c r="F280" s="27"/>
      <c r="G280" s="55"/>
      <c r="H280" s="23"/>
      <c r="I280" s="56"/>
      <c r="J280" s="23"/>
      <c r="K280" s="57"/>
      <c r="L280" s="23"/>
      <c r="M280" s="301"/>
    </row>
    <row r="281" spans="1:13" ht="18" customHeight="1">
      <c r="A281" s="326"/>
      <c r="B281" s="303" t="s">
        <v>548</v>
      </c>
      <c r="C281" s="304"/>
      <c r="D281" s="2" t="s">
        <v>551</v>
      </c>
      <c r="E281" s="27">
        <f t="shared" si="139"/>
        <v>833</v>
      </c>
      <c r="F281" s="27"/>
      <c r="G281" s="55">
        <v>433</v>
      </c>
      <c r="H281" s="55">
        <v>300</v>
      </c>
      <c r="I281" s="56">
        <v>50</v>
      </c>
      <c r="J281" s="55">
        <v>50</v>
      </c>
      <c r="K281" s="354">
        <f>(E281*(4.2)/100+E281)</f>
        <v>867.986</v>
      </c>
      <c r="L281" s="354">
        <f>(E281*(4.6)/100+E281)</f>
        <v>871.318</v>
      </c>
      <c r="M281" s="355">
        <f>(E281*(4.1)/100+E281)</f>
        <v>867.153</v>
      </c>
    </row>
    <row r="282" spans="1:13" ht="30.75" customHeight="1">
      <c r="A282" s="305" t="s">
        <v>165</v>
      </c>
      <c r="B282" s="306"/>
      <c r="C282" s="306"/>
      <c r="D282" s="30" t="s">
        <v>183</v>
      </c>
      <c r="E282" s="27">
        <f t="shared" si="139"/>
        <v>24802</v>
      </c>
      <c r="F282" s="27">
        <f>F283+F290+F295+F302+F314</f>
        <v>0</v>
      </c>
      <c r="G282" s="27">
        <f aca="true" t="shared" si="151" ref="G282:M282">G283+G290+G295+G302+G314</f>
        <v>4660</v>
      </c>
      <c r="H282" s="27">
        <f t="shared" si="151"/>
        <v>9053</v>
      </c>
      <c r="I282" s="27">
        <f t="shared" si="151"/>
        <v>6434</v>
      </c>
      <c r="J282" s="27">
        <f t="shared" si="151"/>
        <v>4655</v>
      </c>
      <c r="K282" s="27">
        <f t="shared" si="151"/>
        <v>25843.684</v>
      </c>
      <c r="L282" s="27">
        <f t="shared" si="151"/>
        <v>25942.892</v>
      </c>
      <c r="M282" s="297">
        <f t="shared" si="151"/>
        <v>25818.882</v>
      </c>
    </row>
    <row r="283" spans="1:13" ht="23.25" customHeight="1">
      <c r="A283" s="305" t="s">
        <v>280</v>
      </c>
      <c r="B283" s="306"/>
      <c r="C283" s="306"/>
      <c r="D283" s="30" t="s">
        <v>644</v>
      </c>
      <c r="E283" s="27">
        <f t="shared" si="139"/>
        <v>0</v>
      </c>
      <c r="F283" s="27"/>
      <c r="G283" s="55"/>
      <c r="H283" s="55"/>
      <c r="I283" s="56"/>
      <c r="J283" s="55"/>
      <c r="K283" s="57"/>
      <c r="L283" s="55"/>
      <c r="M283" s="301"/>
    </row>
    <row r="284" spans="1:13" ht="18" customHeight="1">
      <c r="A284" s="298" t="s">
        <v>603</v>
      </c>
      <c r="B284" s="299"/>
      <c r="C284" s="300"/>
      <c r="D284" s="2"/>
      <c r="E284" s="27"/>
      <c r="F284" s="27"/>
      <c r="G284" s="55"/>
      <c r="H284" s="23"/>
      <c r="I284" s="56"/>
      <c r="J284" s="23"/>
      <c r="K284" s="57"/>
      <c r="L284" s="23"/>
      <c r="M284" s="301"/>
    </row>
    <row r="285" spans="1:13" ht="31.5" customHeight="1">
      <c r="A285" s="326"/>
      <c r="B285" s="312" t="s">
        <v>690</v>
      </c>
      <c r="C285" s="312"/>
      <c r="D285" s="2" t="s">
        <v>846</v>
      </c>
      <c r="E285" s="27">
        <f t="shared" si="139"/>
        <v>0</v>
      </c>
      <c r="F285" s="27">
        <f>SUM(F286:F289)</f>
        <v>0</v>
      </c>
      <c r="G285" s="27">
        <f aca="true" t="shared" si="152" ref="G285:M285">SUM(G286:G289)</f>
        <v>0</v>
      </c>
      <c r="H285" s="27">
        <f t="shared" si="152"/>
        <v>0</v>
      </c>
      <c r="I285" s="27">
        <f t="shared" si="152"/>
        <v>0</v>
      </c>
      <c r="J285" s="27">
        <f t="shared" si="152"/>
        <v>0</v>
      </c>
      <c r="K285" s="27">
        <f t="shared" si="152"/>
        <v>0</v>
      </c>
      <c r="L285" s="27">
        <f t="shared" si="152"/>
        <v>0</v>
      </c>
      <c r="M285" s="297">
        <f t="shared" si="152"/>
        <v>0</v>
      </c>
    </row>
    <row r="286" spans="1:13" ht="18" customHeight="1">
      <c r="A286" s="326"/>
      <c r="B286" s="303"/>
      <c r="C286" s="304" t="s">
        <v>479</v>
      </c>
      <c r="D286" s="2" t="s">
        <v>837</v>
      </c>
      <c r="E286" s="27">
        <f t="shared" si="139"/>
        <v>0</v>
      </c>
      <c r="F286" s="27"/>
      <c r="G286" s="55"/>
      <c r="H286" s="55"/>
      <c r="I286" s="56"/>
      <c r="J286" s="55"/>
      <c r="K286" s="57"/>
      <c r="L286" s="55"/>
      <c r="M286" s="301"/>
    </row>
    <row r="287" spans="1:13" ht="18" customHeight="1">
      <c r="A287" s="326"/>
      <c r="B287" s="303"/>
      <c r="C287" s="304" t="s">
        <v>1021</v>
      </c>
      <c r="D287" s="2" t="s">
        <v>348</v>
      </c>
      <c r="E287" s="27">
        <f t="shared" si="139"/>
        <v>0</v>
      </c>
      <c r="F287" s="27"/>
      <c r="G287" s="55"/>
      <c r="H287" s="55"/>
      <c r="I287" s="56"/>
      <c r="J287" s="55"/>
      <c r="K287" s="57"/>
      <c r="L287" s="55"/>
      <c r="M287" s="301"/>
    </row>
    <row r="288" spans="1:13" ht="18" customHeight="1">
      <c r="A288" s="326"/>
      <c r="B288" s="303"/>
      <c r="C288" s="304" t="s">
        <v>835</v>
      </c>
      <c r="D288" s="2" t="s">
        <v>838</v>
      </c>
      <c r="E288" s="27">
        <f t="shared" si="139"/>
        <v>0</v>
      </c>
      <c r="F288" s="27"/>
      <c r="G288" s="55"/>
      <c r="H288" s="55"/>
      <c r="I288" s="56"/>
      <c r="J288" s="55"/>
      <c r="K288" s="57"/>
      <c r="L288" s="55"/>
      <c r="M288" s="301"/>
    </row>
    <row r="289" spans="1:13" ht="18" customHeight="1">
      <c r="A289" s="326"/>
      <c r="B289" s="303"/>
      <c r="C289" s="324" t="s">
        <v>836</v>
      </c>
      <c r="D289" s="2" t="s">
        <v>839</v>
      </c>
      <c r="E289" s="27">
        <f t="shared" si="139"/>
        <v>0</v>
      </c>
      <c r="F289" s="27"/>
      <c r="G289" s="55"/>
      <c r="H289" s="55"/>
      <c r="I289" s="56"/>
      <c r="J289" s="55"/>
      <c r="K289" s="57"/>
      <c r="L289" s="55"/>
      <c r="M289" s="301"/>
    </row>
    <row r="290" spans="1:13" ht="18" customHeight="1">
      <c r="A290" s="311" t="s">
        <v>691</v>
      </c>
      <c r="B290" s="303"/>
      <c r="C290" s="321"/>
      <c r="D290" s="30" t="s">
        <v>517</v>
      </c>
      <c r="E290" s="27">
        <f t="shared" si="139"/>
        <v>0</v>
      </c>
      <c r="F290" s="27">
        <f>F292+F293+F294</f>
        <v>0</v>
      </c>
      <c r="G290" s="27">
        <f aca="true" t="shared" si="153" ref="G290:M290">G292+G293+G294</f>
        <v>0</v>
      </c>
      <c r="H290" s="27">
        <f t="shared" si="153"/>
        <v>0</v>
      </c>
      <c r="I290" s="27">
        <f t="shared" si="153"/>
        <v>0</v>
      </c>
      <c r="J290" s="27">
        <f t="shared" si="153"/>
        <v>0</v>
      </c>
      <c r="K290" s="27">
        <f t="shared" si="153"/>
        <v>0</v>
      </c>
      <c r="L290" s="27">
        <f t="shared" si="153"/>
        <v>0</v>
      </c>
      <c r="M290" s="297">
        <f t="shared" si="153"/>
        <v>0</v>
      </c>
    </row>
    <row r="291" spans="1:13" ht="18" customHeight="1">
      <c r="A291" s="298" t="s">
        <v>603</v>
      </c>
      <c r="B291" s="299"/>
      <c r="C291" s="300"/>
      <c r="D291" s="2"/>
      <c r="E291" s="27"/>
      <c r="F291" s="27"/>
      <c r="G291" s="55"/>
      <c r="H291" s="55"/>
      <c r="I291" s="56"/>
      <c r="J291" s="55"/>
      <c r="K291" s="57"/>
      <c r="L291" s="55"/>
      <c r="M291" s="301"/>
    </row>
    <row r="292" spans="1:13" ht="18" customHeight="1">
      <c r="A292" s="311"/>
      <c r="B292" s="303" t="s">
        <v>674</v>
      </c>
      <c r="C292" s="324"/>
      <c r="D292" s="2" t="s">
        <v>900</v>
      </c>
      <c r="E292" s="27">
        <f t="shared" si="139"/>
        <v>0</v>
      </c>
      <c r="F292" s="27"/>
      <c r="G292" s="55"/>
      <c r="H292" s="55"/>
      <c r="I292" s="56"/>
      <c r="J292" s="55"/>
      <c r="K292" s="57"/>
      <c r="L292" s="55"/>
      <c r="M292" s="301"/>
    </row>
    <row r="293" spans="1:13" ht="18" customHeight="1">
      <c r="A293" s="311"/>
      <c r="B293" s="303" t="s">
        <v>675</v>
      </c>
      <c r="C293" s="324"/>
      <c r="D293" s="2" t="s">
        <v>349</v>
      </c>
      <c r="E293" s="27">
        <f t="shared" si="139"/>
        <v>0</v>
      </c>
      <c r="F293" s="27"/>
      <c r="G293" s="55"/>
      <c r="H293" s="55"/>
      <c r="I293" s="56"/>
      <c r="J293" s="55"/>
      <c r="K293" s="57"/>
      <c r="L293" s="55"/>
      <c r="M293" s="301"/>
    </row>
    <row r="294" spans="1:13" ht="18" customHeight="1">
      <c r="A294" s="311"/>
      <c r="B294" s="313" t="s">
        <v>440</v>
      </c>
      <c r="C294" s="324"/>
      <c r="D294" s="2" t="s">
        <v>350</v>
      </c>
      <c r="E294" s="27">
        <f t="shared" si="139"/>
        <v>0</v>
      </c>
      <c r="F294" s="27"/>
      <c r="G294" s="55"/>
      <c r="H294" s="55"/>
      <c r="I294" s="56"/>
      <c r="J294" s="55"/>
      <c r="K294" s="57"/>
      <c r="L294" s="55"/>
      <c r="M294" s="301"/>
    </row>
    <row r="295" spans="1:13" ht="27" customHeight="1">
      <c r="A295" s="331" t="s">
        <v>303</v>
      </c>
      <c r="B295" s="332"/>
      <c r="C295" s="332"/>
      <c r="D295" s="30" t="s">
        <v>520</v>
      </c>
      <c r="E295" s="27">
        <f t="shared" si="139"/>
        <v>0</v>
      </c>
      <c r="F295" s="27">
        <f>F297+F301</f>
        <v>0</v>
      </c>
      <c r="G295" s="27">
        <f aca="true" t="shared" si="154" ref="G295:M295">G297+G301</f>
        <v>0</v>
      </c>
      <c r="H295" s="27">
        <f t="shared" si="154"/>
        <v>0</v>
      </c>
      <c r="I295" s="27">
        <f t="shared" si="154"/>
        <v>0</v>
      </c>
      <c r="J295" s="27">
        <f t="shared" si="154"/>
        <v>0</v>
      </c>
      <c r="K295" s="27">
        <f t="shared" si="154"/>
        <v>0</v>
      </c>
      <c r="L295" s="27">
        <f t="shared" si="154"/>
        <v>0</v>
      </c>
      <c r="M295" s="297">
        <f t="shared" si="154"/>
        <v>0</v>
      </c>
    </row>
    <row r="296" spans="1:13" ht="18" customHeight="1">
      <c r="A296" s="298" t="s">
        <v>603</v>
      </c>
      <c r="B296" s="299"/>
      <c r="C296" s="300"/>
      <c r="D296" s="2"/>
      <c r="E296" s="27"/>
      <c r="F296" s="27"/>
      <c r="G296" s="55"/>
      <c r="H296" s="55"/>
      <c r="I296" s="56"/>
      <c r="J296" s="55"/>
      <c r="K296" s="57"/>
      <c r="L296" s="55"/>
      <c r="M296" s="301"/>
    </row>
    <row r="297" spans="1:13" ht="18" customHeight="1">
      <c r="A297" s="326"/>
      <c r="B297" s="313" t="s">
        <v>9</v>
      </c>
      <c r="C297" s="321"/>
      <c r="D297" s="2" t="s">
        <v>521</v>
      </c>
      <c r="E297" s="27">
        <f t="shared" si="139"/>
        <v>0</v>
      </c>
      <c r="F297" s="27">
        <f>SUM(F298:F300)</f>
        <v>0</v>
      </c>
      <c r="G297" s="27">
        <f aca="true" t="shared" si="155" ref="G297:M297">SUM(G298:G300)</f>
        <v>0</v>
      </c>
      <c r="H297" s="27">
        <f t="shared" si="155"/>
        <v>0</v>
      </c>
      <c r="I297" s="27">
        <f t="shared" si="155"/>
        <v>0</v>
      </c>
      <c r="J297" s="27">
        <f t="shared" si="155"/>
        <v>0</v>
      </c>
      <c r="K297" s="27">
        <f t="shared" si="155"/>
        <v>0</v>
      </c>
      <c r="L297" s="27">
        <f t="shared" si="155"/>
        <v>0</v>
      </c>
      <c r="M297" s="297">
        <f t="shared" si="155"/>
        <v>0</v>
      </c>
    </row>
    <row r="298" spans="1:13" ht="18" customHeight="1">
      <c r="A298" s="326"/>
      <c r="B298" s="313"/>
      <c r="C298" s="304" t="s">
        <v>268</v>
      </c>
      <c r="D298" s="2" t="s">
        <v>269</v>
      </c>
      <c r="E298" s="27">
        <f t="shared" si="139"/>
        <v>0</v>
      </c>
      <c r="F298" s="27"/>
      <c r="G298" s="55"/>
      <c r="H298" s="55"/>
      <c r="I298" s="56"/>
      <c r="J298" s="55"/>
      <c r="K298" s="57"/>
      <c r="L298" s="55"/>
      <c r="M298" s="301"/>
    </row>
    <row r="299" spans="1:13" ht="18" customHeight="1">
      <c r="A299" s="326"/>
      <c r="B299" s="313"/>
      <c r="C299" s="304" t="s">
        <v>10</v>
      </c>
      <c r="D299" s="2" t="s">
        <v>11</v>
      </c>
      <c r="E299" s="27">
        <f t="shared" si="139"/>
        <v>0</v>
      </c>
      <c r="F299" s="27"/>
      <c r="G299" s="55"/>
      <c r="H299" s="55"/>
      <c r="I299" s="56"/>
      <c r="J299" s="55"/>
      <c r="K299" s="57"/>
      <c r="L299" s="55"/>
      <c r="M299" s="301"/>
    </row>
    <row r="300" spans="1:13" ht="18" customHeight="1">
      <c r="A300" s="326"/>
      <c r="B300" s="313"/>
      <c r="C300" s="324" t="s">
        <v>794</v>
      </c>
      <c r="D300" s="32" t="s">
        <v>680</v>
      </c>
      <c r="E300" s="27">
        <f t="shared" si="139"/>
        <v>0</v>
      </c>
      <c r="F300" s="27"/>
      <c r="G300" s="55"/>
      <c r="H300" s="55"/>
      <c r="I300" s="56"/>
      <c r="J300" s="55"/>
      <c r="K300" s="57"/>
      <c r="L300" s="55"/>
      <c r="M300" s="301"/>
    </row>
    <row r="301" spans="1:13" ht="27" customHeight="1">
      <c r="A301" s="326"/>
      <c r="B301" s="90" t="s">
        <v>301</v>
      </c>
      <c r="C301" s="91"/>
      <c r="D301" s="32" t="s">
        <v>302</v>
      </c>
      <c r="E301" s="27">
        <f t="shared" si="139"/>
        <v>0</v>
      </c>
      <c r="F301" s="27"/>
      <c r="G301" s="55"/>
      <c r="H301" s="55"/>
      <c r="I301" s="56"/>
      <c r="J301" s="55"/>
      <c r="K301" s="57"/>
      <c r="L301" s="55"/>
      <c r="M301" s="301"/>
    </row>
    <row r="302" spans="1:13" ht="18" customHeight="1">
      <c r="A302" s="311" t="s">
        <v>162</v>
      </c>
      <c r="B302" s="313"/>
      <c r="C302" s="321"/>
      <c r="D302" s="30" t="s">
        <v>615</v>
      </c>
      <c r="E302" s="27">
        <f t="shared" si="139"/>
        <v>24802</v>
      </c>
      <c r="F302" s="27">
        <f>F304+F308+F310+F313</f>
        <v>0</v>
      </c>
      <c r="G302" s="27">
        <f aca="true" t="shared" si="156" ref="G302:M302">G304+G308+G310+G313</f>
        <v>4660</v>
      </c>
      <c r="H302" s="27">
        <f t="shared" si="156"/>
        <v>9053</v>
      </c>
      <c r="I302" s="27">
        <f t="shared" si="156"/>
        <v>6434</v>
      </c>
      <c r="J302" s="27">
        <f t="shared" si="156"/>
        <v>4655</v>
      </c>
      <c r="K302" s="27">
        <f t="shared" si="156"/>
        <v>25843.684</v>
      </c>
      <c r="L302" s="27">
        <f t="shared" si="156"/>
        <v>25942.892</v>
      </c>
      <c r="M302" s="297">
        <f t="shared" si="156"/>
        <v>25818.882</v>
      </c>
    </row>
    <row r="303" spans="1:13" ht="18" customHeight="1">
      <c r="A303" s="298" t="s">
        <v>603</v>
      </c>
      <c r="B303" s="299"/>
      <c r="C303" s="300"/>
      <c r="D303" s="2"/>
      <c r="E303" s="27"/>
      <c r="F303" s="27"/>
      <c r="G303" s="55"/>
      <c r="H303" s="55"/>
      <c r="I303" s="56"/>
      <c r="J303" s="55"/>
      <c r="K303" s="57"/>
      <c r="L303" s="55"/>
      <c r="M303" s="301"/>
    </row>
    <row r="304" spans="1:13" ht="18" customHeight="1">
      <c r="A304" s="326"/>
      <c r="B304" s="303" t="s">
        <v>344</v>
      </c>
      <c r="C304" s="321"/>
      <c r="D304" s="2" t="s">
        <v>894</v>
      </c>
      <c r="E304" s="27">
        <f aca="true" t="shared" si="157" ref="E304:E326">G304+H304+I304+J304</f>
        <v>24802</v>
      </c>
      <c r="F304" s="27">
        <f>SUM(F305:F307)</f>
        <v>0</v>
      </c>
      <c r="G304" s="27">
        <f aca="true" t="shared" si="158" ref="G304:M304">SUM(G305:G307)</f>
        <v>4660</v>
      </c>
      <c r="H304" s="27">
        <f t="shared" si="158"/>
        <v>9053</v>
      </c>
      <c r="I304" s="27">
        <f t="shared" si="158"/>
        <v>6434</v>
      </c>
      <c r="J304" s="27">
        <f t="shared" si="158"/>
        <v>4655</v>
      </c>
      <c r="K304" s="27">
        <f t="shared" si="158"/>
        <v>25843.684</v>
      </c>
      <c r="L304" s="27">
        <f t="shared" si="158"/>
        <v>25942.892</v>
      </c>
      <c r="M304" s="297">
        <f t="shared" si="158"/>
        <v>25818.882</v>
      </c>
    </row>
    <row r="305" spans="1:13" ht="18" customHeight="1">
      <c r="A305" s="326"/>
      <c r="B305" s="303"/>
      <c r="C305" s="324" t="s">
        <v>681</v>
      </c>
      <c r="D305" s="32" t="s">
        <v>684</v>
      </c>
      <c r="E305" s="27">
        <f t="shared" si="157"/>
        <v>0</v>
      </c>
      <c r="F305" s="27"/>
      <c r="G305" s="55"/>
      <c r="H305" s="55"/>
      <c r="I305" s="56"/>
      <c r="J305" s="55"/>
      <c r="K305" s="57"/>
      <c r="L305" s="55"/>
      <c r="M305" s="301"/>
    </row>
    <row r="306" spans="1:13" ht="18" customHeight="1">
      <c r="A306" s="326"/>
      <c r="B306" s="303"/>
      <c r="C306" s="324" t="s">
        <v>682</v>
      </c>
      <c r="D306" s="32" t="s">
        <v>772</v>
      </c>
      <c r="E306" s="27">
        <f t="shared" si="157"/>
        <v>0</v>
      </c>
      <c r="F306" s="27"/>
      <c r="G306" s="55"/>
      <c r="H306" s="55"/>
      <c r="I306" s="56"/>
      <c r="J306" s="55"/>
      <c r="K306" s="57"/>
      <c r="L306" s="55"/>
      <c r="M306" s="301"/>
    </row>
    <row r="307" spans="1:13" ht="18" customHeight="1">
      <c r="A307" s="326"/>
      <c r="B307" s="303"/>
      <c r="C307" s="304" t="s">
        <v>683</v>
      </c>
      <c r="D307" s="32" t="s">
        <v>17</v>
      </c>
      <c r="E307" s="27">
        <f t="shared" si="157"/>
        <v>24802</v>
      </c>
      <c r="F307" s="27"/>
      <c r="G307" s="55">
        <v>4660</v>
      </c>
      <c r="H307" s="55">
        <v>9053</v>
      </c>
      <c r="I307" s="56">
        <v>6434</v>
      </c>
      <c r="J307" s="55">
        <v>4655</v>
      </c>
      <c r="K307" s="354">
        <f>(E307*(4.2)/100+E307)</f>
        <v>25843.684</v>
      </c>
      <c r="L307" s="354">
        <f>(E307*(4.6)/100+E307)</f>
        <v>25942.892</v>
      </c>
      <c r="M307" s="355">
        <f>(E307*(4.1)/100+E307)</f>
        <v>25818.882</v>
      </c>
    </row>
    <row r="308" spans="1:13" ht="18" customHeight="1">
      <c r="A308" s="333"/>
      <c r="B308" s="303" t="s">
        <v>661</v>
      </c>
      <c r="C308" s="304"/>
      <c r="D308" s="2" t="s">
        <v>74</v>
      </c>
      <c r="E308" s="27">
        <f t="shared" si="157"/>
        <v>0</v>
      </c>
      <c r="F308" s="27">
        <f>F309</f>
        <v>0</v>
      </c>
      <c r="G308" s="27">
        <f aca="true" t="shared" si="159" ref="G308:M308">G309</f>
        <v>0</v>
      </c>
      <c r="H308" s="27">
        <f t="shared" si="159"/>
        <v>0</v>
      </c>
      <c r="I308" s="27">
        <f t="shared" si="159"/>
        <v>0</v>
      </c>
      <c r="J308" s="27">
        <f t="shared" si="159"/>
        <v>0</v>
      </c>
      <c r="K308" s="27">
        <f t="shared" si="159"/>
        <v>0</v>
      </c>
      <c r="L308" s="27">
        <f t="shared" si="159"/>
        <v>0</v>
      </c>
      <c r="M308" s="297">
        <f t="shared" si="159"/>
        <v>0</v>
      </c>
    </row>
    <row r="309" spans="1:13" ht="18" customHeight="1">
      <c r="A309" s="333"/>
      <c r="B309" s="303"/>
      <c r="C309" s="304" t="s">
        <v>659</v>
      </c>
      <c r="D309" s="2" t="s">
        <v>660</v>
      </c>
      <c r="E309" s="27">
        <f t="shared" si="157"/>
        <v>0</v>
      </c>
      <c r="F309" s="27"/>
      <c r="G309" s="55"/>
      <c r="H309" s="55"/>
      <c r="I309" s="56"/>
      <c r="J309" s="55"/>
      <c r="K309" s="57"/>
      <c r="L309" s="55"/>
      <c r="M309" s="301"/>
    </row>
    <row r="310" spans="1:13" ht="18" customHeight="1">
      <c r="A310" s="326"/>
      <c r="B310" s="303" t="s">
        <v>875</v>
      </c>
      <c r="C310" s="304"/>
      <c r="D310" s="2" t="s">
        <v>286</v>
      </c>
      <c r="E310" s="27">
        <f t="shared" si="157"/>
        <v>0</v>
      </c>
      <c r="F310" s="27">
        <f>SUM(F311:F312)</f>
        <v>0</v>
      </c>
      <c r="G310" s="27">
        <f aca="true" t="shared" si="160" ref="G310:M310">SUM(G311:G312)</f>
        <v>0</v>
      </c>
      <c r="H310" s="27">
        <f t="shared" si="160"/>
        <v>0</v>
      </c>
      <c r="I310" s="27">
        <f t="shared" si="160"/>
        <v>0</v>
      </c>
      <c r="J310" s="27">
        <f t="shared" si="160"/>
        <v>0</v>
      </c>
      <c r="K310" s="27">
        <f t="shared" si="160"/>
        <v>0</v>
      </c>
      <c r="L310" s="27">
        <f t="shared" si="160"/>
        <v>0</v>
      </c>
      <c r="M310" s="297">
        <f t="shared" si="160"/>
        <v>0</v>
      </c>
    </row>
    <row r="311" spans="1:13" ht="18" customHeight="1">
      <c r="A311" s="326"/>
      <c r="B311" s="303"/>
      <c r="C311" s="304" t="s">
        <v>876</v>
      </c>
      <c r="D311" s="2" t="s">
        <v>877</v>
      </c>
      <c r="E311" s="27">
        <f t="shared" si="157"/>
        <v>0</v>
      </c>
      <c r="F311" s="27"/>
      <c r="G311" s="55"/>
      <c r="H311" s="55"/>
      <c r="I311" s="56"/>
      <c r="J311" s="55"/>
      <c r="K311" s="57"/>
      <c r="L311" s="55"/>
      <c r="M311" s="301"/>
    </row>
    <row r="312" spans="1:13" ht="18" customHeight="1">
      <c r="A312" s="326"/>
      <c r="B312" s="303"/>
      <c r="C312" s="304" t="s">
        <v>351</v>
      </c>
      <c r="D312" s="2" t="s">
        <v>352</v>
      </c>
      <c r="E312" s="27">
        <f t="shared" si="157"/>
        <v>0</v>
      </c>
      <c r="F312" s="27"/>
      <c r="G312" s="23"/>
      <c r="H312" s="55"/>
      <c r="I312" s="56"/>
      <c r="J312" s="55"/>
      <c r="K312" s="57"/>
      <c r="L312" s="55"/>
      <c r="M312" s="301"/>
    </row>
    <row r="313" spans="1:13" ht="18" customHeight="1">
      <c r="A313" s="334"/>
      <c r="B313" s="303" t="s">
        <v>645</v>
      </c>
      <c r="C313" s="300"/>
      <c r="D313" s="2" t="s">
        <v>618</v>
      </c>
      <c r="E313" s="27">
        <f t="shared" si="157"/>
        <v>0</v>
      </c>
      <c r="F313" s="27"/>
      <c r="G313" s="23"/>
      <c r="H313" s="55"/>
      <c r="I313" s="56"/>
      <c r="J313" s="55"/>
      <c r="K313" s="57"/>
      <c r="L313" s="55"/>
      <c r="M313" s="301"/>
    </row>
    <row r="314" spans="1:13" ht="15.75">
      <c r="A314" s="305" t="s">
        <v>556</v>
      </c>
      <c r="B314" s="306"/>
      <c r="C314" s="306"/>
      <c r="D314" s="30" t="s">
        <v>321</v>
      </c>
      <c r="E314" s="27">
        <f t="shared" si="157"/>
        <v>0</v>
      </c>
      <c r="F314" s="27">
        <f>F316+F317+F318+F319+F320</f>
        <v>0</v>
      </c>
      <c r="G314" s="27">
        <f aca="true" t="shared" si="161" ref="G314:M314">G316+G317+G318+G319+G320</f>
        <v>0</v>
      </c>
      <c r="H314" s="27">
        <f t="shared" si="161"/>
        <v>0</v>
      </c>
      <c r="I314" s="27">
        <f t="shared" si="161"/>
        <v>0</v>
      </c>
      <c r="J314" s="27">
        <f t="shared" si="161"/>
        <v>0</v>
      </c>
      <c r="K314" s="27">
        <f t="shared" si="161"/>
        <v>0</v>
      </c>
      <c r="L314" s="27">
        <f t="shared" si="161"/>
        <v>0</v>
      </c>
      <c r="M314" s="297">
        <f t="shared" si="161"/>
        <v>0</v>
      </c>
    </row>
    <row r="315" spans="1:13" ht="18" customHeight="1">
      <c r="A315" s="298" t="s">
        <v>603</v>
      </c>
      <c r="B315" s="299"/>
      <c r="C315" s="300"/>
      <c r="D315" s="2"/>
      <c r="E315" s="27"/>
      <c r="F315" s="27"/>
      <c r="G315" s="55"/>
      <c r="H315" s="23"/>
      <c r="I315" s="356"/>
      <c r="J315" s="23"/>
      <c r="K315" s="57"/>
      <c r="L315" s="23"/>
      <c r="M315" s="301"/>
    </row>
    <row r="316" spans="1:13" ht="18" customHeight="1">
      <c r="A316" s="311"/>
      <c r="B316" s="336" t="s">
        <v>442</v>
      </c>
      <c r="C316" s="336"/>
      <c r="D316" s="2" t="s">
        <v>1042</v>
      </c>
      <c r="E316" s="27">
        <f t="shared" si="157"/>
        <v>0</v>
      </c>
      <c r="F316" s="27"/>
      <c r="G316" s="55"/>
      <c r="H316" s="55"/>
      <c r="I316" s="56"/>
      <c r="J316" s="55"/>
      <c r="K316" s="57"/>
      <c r="L316" s="55"/>
      <c r="M316" s="301"/>
    </row>
    <row r="317" spans="1:13" ht="18" customHeight="1">
      <c r="A317" s="337"/>
      <c r="B317" s="303" t="s">
        <v>8</v>
      </c>
      <c r="C317" s="324"/>
      <c r="D317" s="2" t="s">
        <v>696</v>
      </c>
      <c r="E317" s="27">
        <f t="shared" si="157"/>
        <v>0</v>
      </c>
      <c r="F317" s="27"/>
      <c r="G317" s="55"/>
      <c r="H317" s="55"/>
      <c r="I317" s="56"/>
      <c r="J317" s="55"/>
      <c r="K317" s="57"/>
      <c r="L317" s="55"/>
      <c r="M317" s="301"/>
    </row>
    <row r="318" spans="1:13" ht="18" customHeight="1">
      <c r="A318" s="311"/>
      <c r="B318" s="303" t="s">
        <v>899</v>
      </c>
      <c r="C318" s="324"/>
      <c r="D318" s="2" t="s">
        <v>697</v>
      </c>
      <c r="E318" s="27">
        <f t="shared" si="157"/>
        <v>0</v>
      </c>
      <c r="F318" s="27"/>
      <c r="G318" s="55"/>
      <c r="H318" s="55"/>
      <c r="I318" s="56"/>
      <c r="J318" s="55"/>
      <c r="K318" s="57"/>
      <c r="L318" s="55"/>
      <c r="M318" s="301"/>
    </row>
    <row r="319" spans="1:13" ht="18" customHeight="1">
      <c r="A319" s="311"/>
      <c r="B319" s="303" t="s">
        <v>443</v>
      </c>
      <c r="C319" s="324"/>
      <c r="D319" s="2" t="s">
        <v>698</v>
      </c>
      <c r="E319" s="27">
        <f t="shared" si="157"/>
        <v>0</v>
      </c>
      <c r="F319" s="27"/>
      <c r="G319" s="55"/>
      <c r="H319" s="55"/>
      <c r="I319" s="56"/>
      <c r="J319" s="55"/>
      <c r="K319" s="57"/>
      <c r="L319" s="55"/>
      <c r="M319" s="301"/>
    </row>
    <row r="320" spans="1:13" ht="18" customHeight="1">
      <c r="A320" s="311"/>
      <c r="B320" s="313" t="s">
        <v>441</v>
      </c>
      <c r="C320" s="324"/>
      <c r="D320" s="2" t="s">
        <v>619</v>
      </c>
      <c r="E320" s="27">
        <f t="shared" si="157"/>
        <v>0</v>
      </c>
      <c r="F320" s="27"/>
      <c r="G320" s="55"/>
      <c r="H320" s="55"/>
      <c r="I320" s="56"/>
      <c r="J320" s="55">
        <v>0</v>
      </c>
      <c r="K320" s="57"/>
      <c r="L320" s="55"/>
      <c r="M320" s="301"/>
    </row>
    <row r="321" spans="1:13" ht="18" customHeight="1">
      <c r="A321" s="358" t="s">
        <v>714</v>
      </c>
      <c r="B321" s="339"/>
      <c r="C321" s="340"/>
      <c r="D321" s="30" t="s">
        <v>270</v>
      </c>
      <c r="E321" s="27">
        <f t="shared" si="157"/>
        <v>0</v>
      </c>
      <c r="F321" s="27">
        <f>F322+F323+F325</f>
        <v>0</v>
      </c>
      <c r="G321" s="27">
        <f aca="true" t="shared" si="162" ref="G321:M321">G322+G323+G325</f>
        <v>160924.01</v>
      </c>
      <c r="H321" s="27">
        <f t="shared" si="162"/>
        <v>-341350.2899999999</v>
      </c>
      <c r="I321" s="27">
        <f t="shared" si="162"/>
        <v>25690.25</v>
      </c>
      <c r="J321" s="27">
        <f t="shared" si="162"/>
        <v>154736.03000000003</v>
      </c>
      <c r="K321" s="27">
        <f t="shared" si="162"/>
        <v>253849.8611600001</v>
      </c>
      <c r="L321" s="27">
        <f t="shared" si="162"/>
        <v>254824.33507999987</v>
      </c>
      <c r="M321" s="297">
        <f t="shared" si="162"/>
        <v>253606.2401800002</v>
      </c>
    </row>
    <row r="322" spans="1:13" ht="18" customHeight="1">
      <c r="A322" s="298" t="s">
        <v>424</v>
      </c>
      <c r="B322" s="299"/>
      <c r="C322" s="300"/>
      <c r="D322" s="2" t="s">
        <v>271</v>
      </c>
      <c r="E322" s="27">
        <f t="shared" si="157"/>
        <v>0</v>
      </c>
      <c r="F322" s="27"/>
      <c r="G322" s="55"/>
      <c r="H322" s="55"/>
      <c r="I322" s="56"/>
      <c r="J322" s="55"/>
      <c r="K322" s="57"/>
      <c r="L322" s="55"/>
      <c r="M322" s="301"/>
    </row>
    <row r="323" spans="1:13" ht="18" customHeight="1">
      <c r="A323" s="298" t="s">
        <v>35</v>
      </c>
      <c r="B323" s="299"/>
      <c r="C323" s="300"/>
      <c r="D323" s="33" t="s">
        <v>734</v>
      </c>
      <c r="E323" s="27">
        <f t="shared" si="157"/>
        <v>0</v>
      </c>
      <c r="F323" s="27">
        <f>F324</f>
        <v>0</v>
      </c>
      <c r="G323" s="27">
        <f aca="true" t="shared" si="163" ref="G323:M323">G324</f>
        <v>160924.01</v>
      </c>
      <c r="H323" s="27">
        <f t="shared" si="163"/>
        <v>-341350.2899999999</v>
      </c>
      <c r="I323" s="27">
        <f t="shared" si="163"/>
        <v>25690.25</v>
      </c>
      <c r="J323" s="27">
        <f t="shared" si="163"/>
        <v>154736.03000000003</v>
      </c>
      <c r="K323" s="27">
        <f t="shared" si="163"/>
        <v>253849.8611600001</v>
      </c>
      <c r="L323" s="27">
        <f t="shared" si="163"/>
        <v>254824.33507999987</v>
      </c>
      <c r="M323" s="297">
        <f t="shared" si="163"/>
        <v>253606.2401800002</v>
      </c>
    </row>
    <row r="324" spans="1:13" ht="18" customHeight="1">
      <c r="A324" s="298"/>
      <c r="B324" s="342" t="s">
        <v>233</v>
      </c>
      <c r="C324" s="342"/>
      <c r="D324" s="33" t="s">
        <v>234</v>
      </c>
      <c r="E324" s="27">
        <f t="shared" si="157"/>
        <v>0</v>
      </c>
      <c r="F324" s="27"/>
      <c r="G324" s="55">
        <f>'11-01 Venituri-02'!F370-'11-01 -Cheltuieli-02'!G172</f>
        <v>160924.01</v>
      </c>
      <c r="H324" s="55">
        <f>'11-01 Venituri-02'!G370-'11-01 -Cheltuieli-02'!H172</f>
        <v>-341350.2899999999</v>
      </c>
      <c r="I324" s="55">
        <f>'11-01 Venituri-02'!H370-'11-01 -Cheltuieli-02'!I172</f>
        <v>25690.25</v>
      </c>
      <c r="J324" s="55">
        <f>'11-01 Venituri-02'!I370-'11-01 -Cheltuieli-02'!J172</f>
        <v>154736.03000000003</v>
      </c>
      <c r="K324" s="55">
        <f>'11-01 Venituri-02'!J370-'11-01 -Cheltuieli-02'!K172</f>
        <v>253849.8611600001</v>
      </c>
      <c r="L324" s="55">
        <f>'11-01 Venituri-02'!K370-'11-01 -Cheltuieli-02'!L172</f>
        <v>254824.33507999987</v>
      </c>
      <c r="M324" s="330">
        <f>'11-01 Venituri-02'!L370-'11-01 -Cheltuieli-02'!M172</f>
        <v>253606.2401800002</v>
      </c>
    </row>
    <row r="325" spans="1:13" ht="18" customHeight="1">
      <c r="A325" s="359" t="s">
        <v>885</v>
      </c>
      <c r="B325" s="360"/>
      <c r="C325" s="360"/>
      <c r="D325" s="33" t="s">
        <v>597</v>
      </c>
      <c r="E325" s="27">
        <f t="shared" si="157"/>
        <v>0</v>
      </c>
      <c r="F325" s="27">
        <f>F326</f>
        <v>0</v>
      </c>
      <c r="G325" s="27">
        <f aca="true" t="shared" si="164" ref="G325:M325">G326</f>
        <v>0</v>
      </c>
      <c r="H325" s="27">
        <f t="shared" si="164"/>
        <v>0</v>
      </c>
      <c r="I325" s="27">
        <f t="shared" si="164"/>
        <v>0</v>
      </c>
      <c r="J325" s="27">
        <f t="shared" si="164"/>
        <v>0</v>
      </c>
      <c r="K325" s="27">
        <f t="shared" si="164"/>
        <v>0</v>
      </c>
      <c r="L325" s="27">
        <f t="shared" si="164"/>
        <v>0</v>
      </c>
      <c r="M325" s="297">
        <f t="shared" si="164"/>
        <v>0</v>
      </c>
    </row>
    <row r="326" spans="1:13" ht="18" customHeight="1">
      <c r="A326" s="361"/>
      <c r="B326" s="362" t="s">
        <v>924</v>
      </c>
      <c r="C326" s="362"/>
      <c r="D326" s="33" t="s">
        <v>62</v>
      </c>
      <c r="E326" s="27">
        <f t="shared" si="157"/>
        <v>0</v>
      </c>
      <c r="F326" s="347"/>
      <c r="G326" s="55"/>
      <c r="H326" s="55"/>
      <c r="I326" s="55"/>
      <c r="J326" s="55"/>
      <c r="K326" s="55"/>
      <c r="L326" s="55"/>
      <c r="M326" s="363"/>
    </row>
    <row r="327" spans="1:13" ht="42.75" customHeight="1">
      <c r="A327" s="349" t="s">
        <v>1495</v>
      </c>
      <c r="B327" s="350"/>
      <c r="C327" s="350"/>
      <c r="D327" s="351" t="s">
        <v>257</v>
      </c>
      <c r="E327" s="352">
        <f>G327+H327+I327+J327</f>
        <v>1632142.0300000003</v>
      </c>
      <c r="F327" s="352">
        <f aca="true" t="shared" si="165" ref="F327:M327">F328+F340+F350+F409+F429</f>
        <v>1760</v>
      </c>
      <c r="G327" s="352">
        <f t="shared" si="165"/>
        <v>130462.73000000001</v>
      </c>
      <c r="H327" s="352">
        <f t="shared" si="165"/>
        <v>1237575.1500000001</v>
      </c>
      <c r="I327" s="352">
        <f t="shared" si="165"/>
        <v>204949.1</v>
      </c>
      <c r="J327" s="352">
        <f t="shared" si="165"/>
        <v>59155.049999999996</v>
      </c>
      <c r="K327" s="352">
        <f t="shared" si="165"/>
        <v>1700691.99526</v>
      </c>
      <c r="L327" s="352">
        <f t="shared" si="165"/>
        <v>1707220.5633800002</v>
      </c>
      <c r="M327" s="353">
        <f t="shared" si="165"/>
        <v>1699059.8532300002</v>
      </c>
    </row>
    <row r="328" spans="1:13" ht="18" customHeight="1">
      <c r="A328" s="364" t="s">
        <v>687</v>
      </c>
      <c r="B328" s="365"/>
      <c r="C328" s="365"/>
      <c r="D328" s="30" t="s">
        <v>320</v>
      </c>
      <c r="E328" s="27">
        <f>G328+H328+I328+J328</f>
        <v>110344.50000000001</v>
      </c>
      <c r="F328" s="27">
        <f>F329+F333</f>
        <v>0</v>
      </c>
      <c r="G328" s="27">
        <f aca="true" t="shared" si="166" ref="G328:M328">G329+G333</f>
        <v>5168.02</v>
      </c>
      <c r="H328" s="27">
        <f t="shared" si="166"/>
        <v>93515.96</v>
      </c>
      <c r="I328" s="27">
        <f t="shared" si="166"/>
        <v>8637</v>
      </c>
      <c r="J328" s="27">
        <f t="shared" si="166"/>
        <v>3023.52</v>
      </c>
      <c r="K328" s="27">
        <f t="shared" si="166"/>
        <v>114978.96900000001</v>
      </c>
      <c r="L328" s="27">
        <f t="shared" si="166"/>
        <v>115420.34700000001</v>
      </c>
      <c r="M328" s="297">
        <f t="shared" si="166"/>
        <v>114868.62450000002</v>
      </c>
    </row>
    <row r="329" spans="1:13" ht="18" customHeight="1">
      <c r="A329" s="294" t="s">
        <v>1048</v>
      </c>
      <c r="B329" s="295"/>
      <c r="C329" s="296"/>
      <c r="D329" s="30" t="s">
        <v>1054</v>
      </c>
      <c r="E329" s="27">
        <f aca="true" t="shared" si="167" ref="E329:E393">G329+H329+I329+J329</f>
        <v>109983.50000000001</v>
      </c>
      <c r="F329" s="27">
        <f>F331</f>
        <v>0</v>
      </c>
      <c r="G329" s="27">
        <f aca="true" t="shared" si="168" ref="G329:M329">G331</f>
        <v>5168.02</v>
      </c>
      <c r="H329" s="27">
        <f t="shared" si="168"/>
        <v>93454.96</v>
      </c>
      <c r="I329" s="27">
        <f t="shared" si="168"/>
        <v>8337</v>
      </c>
      <c r="J329" s="27">
        <f t="shared" si="168"/>
        <v>3023.52</v>
      </c>
      <c r="K329" s="27">
        <f t="shared" si="168"/>
        <v>114602.80700000002</v>
      </c>
      <c r="L329" s="27">
        <f t="shared" si="168"/>
        <v>115042.74100000001</v>
      </c>
      <c r="M329" s="297">
        <f t="shared" si="168"/>
        <v>114492.82350000001</v>
      </c>
    </row>
    <row r="330" spans="1:13" ht="18" customHeight="1">
      <c r="A330" s="298" t="s">
        <v>603</v>
      </c>
      <c r="B330" s="299"/>
      <c r="C330" s="300"/>
      <c r="D330" s="2"/>
      <c r="E330" s="27"/>
      <c r="F330" s="27"/>
      <c r="G330" s="55"/>
      <c r="H330" s="55"/>
      <c r="I330" s="56"/>
      <c r="J330" s="55"/>
      <c r="K330" s="57"/>
      <c r="L330" s="55"/>
      <c r="M330" s="301"/>
    </row>
    <row r="331" spans="1:13" ht="18" customHeight="1">
      <c r="A331" s="302"/>
      <c r="B331" s="303" t="s">
        <v>389</v>
      </c>
      <c r="C331" s="296"/>
      <c r="D331" s="2" t="s">
        <v>707</v>
      </c>
      <c r="E331" s="27">
        <f t="shared" si="167"/>
        <v>109983.50000000001</v>
      </c>
      <c r="F331" s="27">
        <f>F332</f>
        <v>0</v>
      </c>
      <c r="G331" s="27">
        <f aca="true" t="shared" si="169" ref="G331:M331">G332</f>
        <v>5168.02</v>
      </c>
      <c r="H331" s="27">
        <f t="shared" si="169"/>
        <v>93454.96</v>
      </c>
      <c r="I331" s="27">
        <f t="shared" si="169"/>
        <v>8337</v>
      </c>
      <c r="J331" s="27">
        <f t="shared" si="169"/>
        <v>3023.52</v>
      </c>
      <c r="K331" s="27">
        <f t="shared" si="169"/>
        <v>114602.80700000002</v>
      </c>
      <c r="L331" s="27">
        <f t="shared" si="169"/>
        <v>115042.74100000001</v>
      </c>
      <c r="M331" s="297">
        <f t="shared" si="169"/>
        <v>114492.82350000001</v>
      </c>
    </row>
    <row r="332" spans="1:13" ht="18" customHeight="1">
      <c r="A332" s="302"/>
      <c r="B332" s="303"/>
      <c r="C332" s="304" t="s">
        <v>107</v>
      </c>
      <c r="D332" s="2" t="s">
        <v>108</v>
      </c>
      <c r="E332" s="27">
        <f t="shared" si="167"/>
        <v>109983.50000000001</v>
      </c>
      <c r="F332" s="27"/>
      <c r="G332" s="55">
        <v>5168.02</v>
      </c>
      <c r="H332" s="55">
        <v>93454.96</v>
      </c>
      <c r="I332" s="56">
        <v>8337</v>
      </c>
      <c r="J332" s="55">
        <v>3023.52</v>
      </c>
      <c r="K332" s="354">
        <f>(E332*(4.2)/100+E332)</f>
        <v>114602.80700000002</v>
      </c>
      <c r="L332" s="354">
        <f>(E332*(4.6)/100+E332)</f>
        <v>115042.74100000001</v>
      </c>
      <c r="M332" s="355">
        <f>(E332*(4.1)/100+E332)</f>
        <v>114492.82350000001</v>
      </c>
    </row>
    <row r="333" spans="1:13" ht="15.75">
      <c r="A333" s="331" t="s">
        <v>886</v>
      </c>
      <c r="B333" s="332"/>
      <c r="C333" s="332"/>
      <c r="D333" s="30" t="s">
        <v>708</v>
      </c>
      <c r="E333" s="27">
        <f t="shared" si="167"/>
        <v>361</v>
      </c>
      <c r="F333" s="27">
        <f>F335+F336+F337+F338+F339</f>
        <v>0</v>
      </c>
      <c r="G333" s="27">
        <f aca="true" t="shared" si="170" ref="G333:M333">G335+G336+G337+G338+G339</f>
        <v>0</v>
      </c>
      <c r="H333" s="27">
        <f t="shared" si="170"/>
        <v>61</v>
      </c>
      <c r="I333" s="27">
        <f t="shared" si="170"/>
        <v>300</v>
      </c>
      <c r="J333" s="27">
        <f t="shared" si="170"/>
        <v>0</v>
      </c>
      <c r="K333" s="27">
        <f t="shared" si="170"/>
        <v>376.162</v>
      </c>
      <c r="L333" s="27">
        <f t="shared" si="170"/>
        <v>377.606</v>
      </c>
      <c r="M333" s="297">
        <f t="shared" si="170"/>
        <v>375.801</v>
      </c>
    </row>
    <row r="334" spans="1:13" ht="18" customHeight="1">
      <c r="A334" s="298" t="s">
        <v>603</v>
      </c>
      <c r="B334" s="299"/>
      <c r="C334" s="300"/>
      <c r="D334" s="2"/>
      <c r="E334" s="27"/>
      <c r="F334" s="27"/>
      <c r="G334" s="55"/>
      <c r="H334" s="55"/>
      <c r="I334" s="56"/>
      <c r="J334" s="55"/>
      <c r="K334" s="57"/>
      <c r="L334" s="55"/>
      <c r="M334" s="301"/>
    </row>
    <row r="335" spans="1:13" ht="18" customHeight="1">
      <c r="A335" s="309"/>
      <c r="B335" s="310" t="s">
        <v>425</v>
      </c>
      <c r="C335" s="296"/>
      <c r="D335" s="2" t="s">
        <v>709</v>
      </c>
      <c r="E335" s="27">
        <f t="shared" si="167"/>
        <v>0</v>
      </c>
      <c r="F335" s="27"/>
      <c r="G335" s="55">
        <v>0</v>
      </c>
      <c r="H335" s="55">
        <v>0</v>
      </c>
      <c r="I335" s="56">
        <v>0</v>
      </c>
      <c r="J335" s="55">
        <v>0</v>
      </c>
      <c r="K335" s="57">
        <v>0</v>
      </c>
      <c r="L335" s="55">
        <v>0</v>
      </c>
      <c r="M335" s="301">
        <v>0</v>
      </c>
    </row>
    <row r="336" spans="1:13" ht="15.75">
      <c r="A336" s="311"/>
      <c r="B336" s="91" t="s">
        <v>730</v>
      </c>
      <c r="C336" s="91"/>
      <c r="D336" s="2" t="s">
        <v>710</v>
      </c>
      <c r="E336" s="27">
        <f t="shared" si="167"/>
        <v>0</v>
      </c>
      <c r="F336" s="27"/>
      <c r="G336" s="55"/>
      <c r="H336" s="55"/>
      <c r="I336" s="56"/>
      <c r="J336" s="55"/>
      <c r="K336" s="57"/>
      <c r="L336" s="55"/>
      <c r="M336" s="301"/>
    </row>
    <row r="337" spans="1:13" ht="31.5" customHeight="1">
      <c r="A337" s="311"/>
      <c r="B337" s="91" t="s">
        <v>749</v>
      </c>
      <c r="C337" s="91"/>
      <c r="D337" s="2" t="s">
        <v>641</v>
      </c>
      <c r="E337" s="27">
        <f t="shared" si="167"/>
        <v>0</v>
      </c>
      <c r="F337" s="27"/>
      <c r="G337" s="55"/>
      <c r="H337" s="55"/>
      <c r="I337" s="56"/>
      <c r="J337" s="55"/>
      <c r="K337" s="57"/>
      <c r="L337" s="55"/>
      <c r="M337" s="301"/>
    </row>
    <row r="338" spans="1:13" ht="18" customHeight="1">
      <c r="A338" s="311"/>
      <c r="B338" s="313" t="s">
        <v>620</v>
      </c>
      <c r="C338" s="296"/>
      <c r="D338" s="2" t="s">
        <v>642</v>
      </c>
      <c r="E338" s="27">
        <f t="shared" si="167"/>
        <v>361</v>
      </c>
      <c r="F338" s="27"/>
      <c r="G338" s="55">
        <v>0</v>
      </c>
      <c r="H338" s="55">
        <v>61</v>
      </c>
      <c r="I338" s="56">
        <v>300</v>
      </c>
      <c r="J338" s="55">
        <v>0</v>
      </c>
      <c r="K338" s="354">
        <f>(E338*(4.2)/100+E338)</f>
        <v>376.162</v>
      </c>
      <c r="L338" s="354">
        <f>(E338*(4.6)/100+E338)</f>
        <v>377.606</v>
      </c>
      <c r="M338" s="355">
        <f>(E338*(4.1)/100+E338)</f>
        <v>375.801</v>
      </c>
    </row>
    <row r="339" spans="1:13" ht="18" customHeight="1">
      <c r="A339" s="314"/>
      <c r="B339" s="303" t="s">
        <v>652</v>
      </c>
      <c r="C339" s="315"/>
      <c r="D339" s="2" t="s">
        <v>643</v>
      </c>
      <c r="E339" s="27">
        <f t="shared" si="167"/>
        <v>0</v>
      </c>
      <c r="F339" s="27"/>
      <c r="G339" s="55">
        <v>0</v>
      </c>
      <c r="H339" s="55">
        <v>0</v>
      </c>
      <c r="I339" s="56">
        <v>0</v>
      </c>
      <c r="J339" s="55">
        <v>0</v>
      </c>
      <c r="K339" s="354">
        <f>(E339*(4.2)/100+E339)</f>
        <v>0</v>
      </c>
      <c r="L339" s="354">
        <f>(E339*(4.6)/100+E339)</f>
        <v>0</v>
      </c>
      <c r="M339" s="355">
        <f>(E339*(4.1)/100+E339)</f>
        <v>0</v>
      </c>
    </row>
    <row r="340" spans="1:13" ht="35.25" customHeight="1">
      <c r="A340" s="317" t="s">
        <v>390</v>
      </c>
      <c r="B340" s="318"/>
      <c r="C340" s="318"/>
      <c r="D340" s="30" t="s">
        <v>287</v>
      </c>
      <c r="E340" s="27">
        <f t="shared" si="167"/>
        <v>3238</v>
      </c>
      <c r="F340" s="27">
        <f>F341+F344</f>
        <v>0</v>
      </c>
      <c r="G340" s="27">
        <f aca="true" t="shared" si="171" ref="G340:M340">G341+G344</f>
        <v>0</v>
      </c>
      <c r="H340" s="27">
        <f t="shared" si="171"/>
        <v>3238</v>
      </c>
      <c r="I340" s="27">
        <f t="shared" si="171"/>
        <v>0</v>
      </c>
      <c r="J340" s="27">
        <f t="shared" si="171"/>
        <v>0</v>
      </c>
      <c r="K340" s="27">
        <f t="shared" si="171"/>
        <v>3373.996</v>
      </c>
      <c r="L340" s="27">
        <f t="shared" si="171"/>
        <v>3386.948</v>
      </c>
      <c r="M340" s="297">
        <f t="shared" si="171"/>
        <v>3370.7580000000003</v>
      </c>
    </row>
    <row r="341" spans="1:13" ht="18" customHeight="1">
      <c r="A341" s="311" t="s">
        <v>391</v>
      </c>
      <c r="B341" s="320"/>
      <c r="C341" s="321"/>
      <c r="D341" s="30" t="s">
        <v>518</v>
      </c>
      <c r="E341" s="27">
        <f t="shared" si="167"/>
        <v>167</v>
      </c>
      <c r="F341" s="27">
        <f>F343</f>
        <v>0</v>
      </c>
      <c r="G341" s="27">
        <f aca="true" t="shared" si="172" ref="G341:M341">G343</f>
        <v>0</v>
      </c>
      <c r="H341" s="27">
        <f>H343</f>
        <v>167</v>
      </c>
      <c r="I341" s="27">
        <f t="shared" si="172"/>
        <v>0</v>
      </c>
      <c r="J341" s="27">
        <f t="shared" si="172"/>
        <v>0</v>
      </c>
      <c r="K341" s="27">
        <f t="shared" si="172"/>
        <v>174.014</v>
      </c>
      <c r="L341" s="27">
        <f t="shared" si="172"/>
        <v>174.682</v>
      </c>
      <c r="M341" s="297">
        <f t="shared" si="172"/>
        <v>173.847</v>
      </c>
    </row>
    <row r="342" spans="1:13" ht="18" customHeight="1">
      <c r="A342" s="298" t="s">
        <v>603</v>
      </c>
      <c r="B342" s="299"/>
      <c r="C342" s="300"/>
      <c r="D342" s="2"/>
      <c r="E342" s="27"/>
      <c r="F342" s="27"/>
      <c r="G342" s="55"/>
      <c r="H342" s="55"/>
      <c r="I342" s="56"/>
      <c r="J342" s="55"/>
      <c r="K342" s="57"/>
      <c r="L342" s="55"/>
      <c r="M342" s="301"/>
    </row>
    <row r="343" spans="1:13" ht="18" customHeight="1">
      <c r="A343" s="302"/>
      <c r="B343" s="303" t="s">
        <v>653</v>
      </c>
      <c r="C343" s="296"/>
      <c r="D343" s="2" t="s">
        <v>1043</v>
      </c>
      <c r="E343" s="27">
        <f t="shared" si="167"/>
        <v>167</v>
      </c>
      <c r="F343" s="27"/>
      <c r="G343" s="55">
        <v>0</v>
      </c>
      <c r="H343" s="55">
        <f>117+50</f>
        <v>167</v>
      </c>
      <c r="I343" s="56">
        <v>0</v>
      </c>
      <c r="J343" s="55">
        <v>0</v>
      </c>
      <c r="K343" s="354">
        <f>(E343*(4.2)/100+E343)</f>
        <v>174.014</v>
      </c>
      <c r="L343" s="354">
        <f>(E343*(4.6)/100+E343)</f>
        <v>174.682</v>
      </c>
      <c r="M343" s="355">
        <f>(E343*(4.1)/100+E343)</f>
        <v>173.847</v>
      </c>
    </row>
    <row r="344" spans="1:13" ht="15.75">
      <c r="A344" s="317" t="s">
        <v>392</v>
      </c>
      <c r="B344" s="318"/>
      <c r="C344" s="318"/>
      <c r="D344" s="30" t="s">
        <v>519</v>
      </c>
      <c r="E344" s="27">
        <f t="shared" si="167"/>
        <v>3071</v>
      </c>
      <c r="F344" s="27">
        <f>F346+F348+F349</f>
        <v>0</v>
      </c>
      <c r="G344" s="27">
        <f aca="true" t="shared" si="173" ref="G344:M344">G346+G348+G349</f>
        <v>0</v>
      </c>
      <c r="H344" s="27">
        <f t="shared" si="173"/>
        <v>3071</v>
      </c>
      <c r="I344" s="27">
        <f t="shared" si="173"/>
        <v>0</v>
      </c>
      <c r="J344" s="27">
        <f t="shared" si="173"/>
        <v>0</v>
      </c>
      <c r="K344" s="27">
        <f t="shared" si="173"/>
        <v>3199.982</v>
      </c>
      <c r="L344" s="27">
        <f t="shared" si="173"/>
        <v>3212.266</v>
      </c>
      <c r="M344" s="297">
        <f t="shared" si="173"/>
        <v>3196.911</v>
      </c>
    </row>
    <row r="345" spans="1:13" ht="18" customHeight="1">
      <c r="A345" s="298" t="s">
        <v>603</v>
      </c>
      <c r="B345" s="299"/>
      <c r="C345" s="300"/>
      <c r="D345" s="2"/>
      <c r="E345" s="27"/>
      <c r="F345" s="27"/>
      <c r="G345" s="55"/>
      <c r="H345" s="55"/>
      <c r="I345" s="56"/>
      <c r="J345" s="55"/>
      <c r="K345" s="57"/>
      <c r="L345" s="55"/>
      <c r="M345" s="301"/>
    </row>
    <row r="346" spans="1:13" ht="18" customHeight="1">
      <c r="A346" s="314"/>
      <c r="B346" s="322" t="s">
        <v>393</v>
      </c>
      <c r="C346" s="296"/>
      <c r="D346" s="2" t="s">
        <v>535</v>
      </c>
      <c r="E346" s="27">
        <f t="shared" si="167"/>
        <v>3071</v>
      </c>
      <c r="F346" s="27">
        <f>F347</f>
        <v>0</v>
      </c>
      <c r="G346" s="27">
        <f aca="true" t="shared" si="174" ref="G346:M346">G347</f>
        <v>0</v>
      </c>
      <c r="H346" s="27">
        <f t="shared" si="174"/>
        <v>3071</v>
      </c>
      <c r="I346" s="27">
        <f t="shared" si="174"/>
        <v>0</v>
      </c>
      <c r="J346" s="27">
        <f t="shared" si="174"/>
        <v>0</v>
      </c>
      <c r="K346" s="27">
        <f t="shared" si="174"/>
        <v>3199.982</v>
      </c>
      <c r="L346" s="27">
        <f t="shared" si="174"/>
        <v>3212.266</v>
      </c>
      <c r="M346" s="297">
        <f t="shared" si="174"/>
        <v>3196.911</v>
      </c>
    </row>
    <row r="347" spans="1:13" ht="18" customHeight="1">
      <c r="A347" s="314"/>
      <c r="B347" s="322"/>
      <c r="C347" s="304" t="s">
        <v>394</v>
      </c>
      <c r="D347" s="2" t="s">
        <v>353</v>
      </c>
      <c r="E347" s="27">
        <f t="shared" si="167"/>
        <v>3071</v>
      </c>
      <c r="F347" s="27"/>
      <c r="G347" s="55">
        <v>0</v>
      </c>
      <c r="H347" s="55">
        <v>3071</v>
      </c>
      <c r="I347" s="56">
        <v>0</v>
      </c>
      <c r="J347" s="55">
        <v>0</v>
      </c>
      <c r="K347" s="354">
        <f>(E347*(4.2)/100+E347)</f>
        <v>3199.982</v>
      </c>
      <c r="L347" s="354">
        <f>(E347*(4.6)/100+E347)</f>
        <v>3212.266</v>
      </c>
      <c r="M347" s="355">
        <f>(E347*(4.1)/100+E347)</f>
        <v>3196.911</v>
      </c>
    </row>
    <row r="348" spans="1:13" ht="18" customHeight="1">
      <c r="A348" s="314"/>
      <c r="B348" s="322" t="s">
        <v>536</v>
      </c>
      <c r="C348" s="296"/>
      <c r="D348" s="2" t="s">
        <v>606</v>
      </c>
      <c r="E348" s="27">
        <f t="shared" si="167"/>
        <v>0</v>
      </c>
      <c r="F348" s="27"/>
      <c r="G348" s="55"/>
      <c r="H348" s="55"/>
      <c r="I348" s="56"/>
      <c r="J348" s="55"/>
      <c r="K348" s="57"/>
      <c r="L348" s="55"/>
      <c r="M348" s="301"/>
    </row>
    <row r="349" spans="1:13" ht="18" customHeight="1">
      <c r="A349" s="314"/>
      <c r="B349" s="322" t="s">
        <v>48</v>
      </c>
      <c r="C349" s="296"/>
      <c r="D349" s="2" t="s">
        <v>47</v>
      </c>
      <c r="E349" s="27">
        <f t="shared" si="167"/>
        <v>0</v>
      </c>
      <c r="F349" s="27"/>
      <c r="G349" s="55"/>
      <c r="H349" s="55"/>
      <c r="I349" s="56"/>
      <c r="J349" s="55"/>
      <c r="K349" s="57"/>
      <c r="L349" s="55"/>
      <c r="M349" s="301"/>
    </row>
    <row r="350" spans="1:13" ht="35.25" customHeight="1">
      <c r="A350" s="305" t="s">
        <v>445</v>
      </c>
      <c r="B350" s="306"/>
      <c r="C350" s="306"/>
      <c r="D350" s="30" t="s">
        <v>811</v>
      </c>
      <c r="E350" s="27">
        <f t="shared" si="167"/>
        <v>678131.4600000001</v>
      </c>
      <c r="F350" s="27">
        <f>F351+F368+F376+F395</f>
        <v>0</v>
      </c>
      <c r="G350" s="27">
        <f aca="true" t="shared" si="175" ref="G350:M350">G351+G368+G376+G395</f>
        <v>48366.100000000006</v>
      </c>
      <c r="H350" s="27">
        <f t="shared" si="175"/>
        <v>485041.83</v>
      </c>
      <c r="I350" s="27">
        <f t="shared" si="175"/>
        <v>104292</v>
      </c>
      <c r="J350" s="27">
        <f t="shared" si="175"/>
        <v>40431.53</v>
      </c>
      <c r="K350" s="27">
        <f t="shared" si="175"/>
        <v>706612.98132</v>
      </c>
      <c r="L350" s="27">
        <f t="shared" si="175"/>
        <v>709325.50716</v>
      </c>
      <c r="M350" s="297">
        <f t="shared" si="175"/>
        <v>705934.8498600001</v>
      </c>
    </row>
    <row r="351" spans="1:13" ht="15.75">
      <c r="A351" s="305" t="s">
        <v>1389</v>
      </c>
      <c r="B351" s="306"/>
      <c r="C351" s="306"/>
      <c r="D351" s="30" t="s">
        <v>150</v>
      </c>
      <c r="E351" s="27">
        <f t="shared" si="167"/>
        <v>409196.46</v>
      </c>
      <c r="F351" s="27">
        <f>F353+F356+F360+F361+F363+F366+F367</f>
        <v>0</v>
      </c>
      <c r="G351" s="27">
        <f aca="true" t="shared" si="176" ref="G351:M351">G353+G356+G360+G361+G363+G366+G367</f>
        <v>14244.91</v>
      </c>
      <c r="H351" s="27">
        <f t="shared" si="176"/>
        <v>319723.02</v>
      </c>
      <c r="I351" s="27">
        <f t="shared" si="176"/>
        <v>71613</v>
      </c>
      <c r="J351" s="27">
        <f t="shared" si="176"/>
        <v>3615.5299999999997</v>
      </c>
      <c r="K351" s="27">
        <f t="shared" si="176"/>
        <v>426382.71132</v>
      </c>
      <c r="L351" s="27">
        <f t="shared" si="176"/>
        <v>428019.49716</v>
      </c>
      <c r="M351" s="297">
        <f t="shared" si="176"/>
        <v>425973.51486</v>
      </c>
    </row>
    <row r="352" spans="1:13" ht="15.75">
      <c r="A352" s="298" t="s">
        <v>603</v>
      </c>
      <c r="B352" s="299"/>
      <c r="C352" s="300"/>
      <c r="D352" s="2"/>
      <c r="E352" s="27"/>
      <c r="F352" s="27"/>
      <c r="G352" s="55"/>
      <c r="H352" s="55"/>
      <c r="I352" s="56"/>
      <c r="J352" s="55"/>
      <c r="K352" s="57"/>
      <c r="L352" s="55"/>
      <c r="M352" s="301"/>
    </row>
    <row r="353" spans="1:13" ht="18" customHeight="1">
      <c r="A353" s="314"/>
      <c r="B353" s="303" t="s">
        <v>446</v>
      </c>
      <c r="C353" s="323"/>
      <c r="D353" s="2" t="s">
        <v>694</v>
      </c>
      <c r="E353" s="27">
        <f t="shared" si="167"/>
        <v>332273.49</v>
      </c>
      <c r="F353" s="27">
        <f>F354+F355</f>
        <v>0</v>
      </c>
      <c r="G353" s="27">
        <f aca="true" t="shared" si="177" ref="G353:M353">G354+G355</f>
        <v>12401.91</v>
      </c>
      <c r="H353" s="27">
        <f t="shared" si="177"/>
        <v>254224.25</v>
      </c>
      <c r="I353" s="27">
        <f t="shared" si="177"/>
        <v>64878</v>
      </c>
      <c r="J353" s="27">
        <f t="shared" si="177"/>
        <v>769.33</v>
      </c>
      <c r="K353" s="27">
        <f t="shared" si="177"/>
        <v>346228.97658</v>
      </c>
      <c r="L353" s="27">
        <f t="shared" si="177"/>
        <v>347558.07054</v>
      </c>
      <c r="M353" s="297">
        <f t="shared" si="177"/>
        <v>345896.70308999997</v>
      </c>
    </row>
    <row r="354" spans="1:13" ht="18" customHeight="1">
      <c r="A354" s="314"/>
      <c r="B354" s="303"/>
      <c r="C354" s="304" t="s">
        <v>354</v>
      </c>
      <c r="D354" s="2" t="s">
        <v>366</v>
      </c>
      <c r="E354" s="27">
        <f t="shared" si="167"/>
        <v>123784.26000000001</v>
      </c>
      <c r="F354" s="27"/>
      <c r="G354" s="27">
        <v>5010.91</v>
      </c>
      <c r="H354" s="27">
        <v>86225.35</v>
      </c>
      <c r="I354" s="357">
        <v>32424</v>
      </c>
      <c r="J354" s="27">
        <v>124</v>
      </c>
      <c r="K354" s="354">
        <f>(E354*(4.2)/100+E354)</f>
        <v>128983.19892000001</v>
      </c>
      <c r="L354" s="354">
        <f>(E354*(4.6)/100+E354)</f>
        <v>129478.33596000001</v>
      </c>
      <c r="M354" s="355">
        <f>(E354*(4.1)/100+E354)</f>
        <v>128859.41466000001</v>
      </c>
    </row>
    <row r="355" spans="1:13" ht="18" customHeight="1">
      <c r="A355" s="314"/>
      <c r="B355" s="303"/>
      <c r="C355" s="304" t="s">
        <v>355</v>
      </c>
      <c r="D355" s="2" t="s">
        <v>367</v>
      </c>
      <c r="E355" s="27">
        <f t="shared" si="167"/>
        <v>208489.22999999998</v>
      </c>
      <c r="F355" s="27"/>
      <c r="G355" s="27">
        <v>7391</v>
      </c>
      <c r="H355" s="27">
        <v>167998.9</v>
      </c>
      <c r="I355" s="357">
        <v>32454</v>
      </c>
      <c r="J355" s="27">
        <v>645.33</v>
      </c>
      <c r="K355" s="354">
        <f>(E355*(4.2)/100+E355)</f>
        <v>217245.77766</v>
      </c>
      <c r="L355" s="354">
        <f>(E355*(4.6)/100+E355)</f>
        <v>218079.73458</v>
      </c>
      <c r="M355" s="355">
        <f>(E355*(4.1)/100+E355)</f>
        <v>217037.28843</v>
      </c>
    </row>
    <row r="356" spans="1:13" ht="18" customHeight="1">
      <c r="A356" s="314"/>
      <c r="B356" s="303" t="s">
        <v>887</v>
      </c>
      <c r="C356" s="321"/>
      <c r="D356" s="2" t="s">
        <v>1036</v>
      </c>
      <c r="E356" s="27">
        <f t="shared" si="167"/>
        <v>31956.66</v>
      </c>
      <c r="F356" s="27">
        <f>SUM(F357:F359)</f>
        <v>0</v>
      </c>
      <c r="G356" s="27">
        <f aca="true" t="shared" si="178" ref="G356:M356">SUM(G357:G359)</f>
        <v>1688</v>
      </c>
      <c r="H356" s="27">
        <f t="shared" si="178"/>
        <v>28754.46</v>
      </c>
      <c r="I356" s="27">
        <f t="shared" si="178"/>
        <v>1070</v>
      </c>
      <c r="J356" s="27">
        <f t="shared" si="178"/>
        <v>444.2</v>
      </c>
      <c r="K356" s="27">
        <f t="shared" si="178"/>
        <v>33298.83972</v>
      </c>
      <c r="L356" s="27">
        <f t="shared" si="178"/>
        <v>33426.66636</v>
      </c>
      <c r="M356" s="297">
        <f t="shared" si="178"/>
        <v>33266.88306</v>
      </c>
    </row>
    <row r="357" spans="1:13" ht="18" customHeight="1">
      <c r="A357" s="314"/>
      <c r="B357" s="303"/>
      <c r="C357" s="304" t="s">
        <v>364</v>
      </c>
      <c r="D357" s="2" t="s">
        <v>717</v>
      </c>
      <c r="E357" s="27">
        <f t="shared" si="167"/>
        <v>1642</v>
      </c>
      <c r="F357" s="27"/>
      <c r="G357" s="27">
        <v>712</v>
      </c>
      <c r="H357" s="27">
        <v>930</v>
      </c>
      <c r="I357" s="357">
        <v>0</v>
      </c>
      <c r="J357" s="27">
        <v>0</v>
      </c>
      <c r="K357" s="354">
        <f>(E357*(4.2)/100+E357)</f>
        <v>1710.964</v>
      </c>
      <c r="L357" s="354">
        <f>(E357*(4.6)/100+E357)</f>
        <v>1717.532</v>
      </c>
      <c r="M357" s="355">
        <f>(E357*(4.1)/100+E357)</f>
        <v>1709.3220000000001</v>
      </c>
    </row>
    <row r="358" spans="1:13" ht="18" customHeight="1">
      <c r="A358" s="314"/>
      <c r="B358" s="303"/>
      <c r="C358" s="304" t="s">
        <v>1009</v>
      </c>
      <c r="D358" s="2" t="s">
        <v>718</v>
      </c>
      <c r="E358" s="27">
        <f t="shared" si="167"/>
        <v>30314.66</v>
      </c>
      <c r="F358" s="27"/>
      <c r="G358" s="27">
        <v>976</v>
      </c>
      <c r="H358" s="27">
        <v>27824.46</v>
      </c>
      <c r="I358" s="357">
        <v>1070</v>
      </c>
      <c r="J358" s="27">
        <v>444.2</v>
      </c>
      <c r="K358" s="354">
        <f>(E358*(4.2)/100+E358)</f>
        <v>31587.87572</v>
      </c>
      <c r="L358" s="354">
        <f>(E358*(4.6)/100+E358)</f>
        <v>31709.13436</v>
      </c>
      <c r="M358" s="355">
        <f>(E358*(4.1)/100+E358)</f>
        <v>31557.56106</v>
      </c>
    </row>
    <row r="359" spans="1:13" ht="18" customHeight="1">
      <c r="A359" s="314"/>
      <c r="B359" s="303"/>
      <c r="C359" s="324" t="s">
        <v>770</v>
      </c>
      <c r="D359" s="2" t="s">
        <v>719</v>
      </c>
      <c r="E359" s="27">
        <f t="shared" si="167"/>
        <v>0</v>
      </c>
      <c r="F359" s="27"/>
      <c r="G359" s="27"/>
      <c r="H359" s="27"/>
      <c r="I359" s="357"/>
      <c r="J359" s="27"/>
      <c r="K359" s="354"/>
      <c r="L359" s="27"/>
      <c r="M359" s="355"/>
    </row>
    <row r="360" spans="1:13" ht="18" customHeight="1">
      <c r="A360" s="314"/>
      <c r="B360" s="303" t="s">
        <v>654</v>
      </c>
      <c r="C360" s="304"/>
      <c r="D360" s="2" t="s">
        <v>1035</v>
      </c>
      <c r="E360" s="27">
        <f t="shared" si="167"/>
        <v>0</v>
      </c>
      <c r="F360" s="27"/>
      <c r="G360" s="27"/>
      <c r="H360" s="27"/>
      <c r="I360" s="357"/>
      <c r="J360" s="27"/>
      <c r="K360" s="354"/>
      <c r="L360" s="27"/>
      <c r="M360" s="355"/>
    </row>
    <row r="361" spans="1:13" ht="18" customHeight="1">
      <c r="A361" s="314"/>
      <c r="B361" s="303" t="s">
        <v>447</v>
      </c>
      <c r="C361" s="323"/>
      <c r="D361" s="2" t="s">
        <v>1034</v>
      </c>
      <c r="E361" s="27">
        <f t="shared" si="167"/>
        <v>355</v>
      </c>
      <c r="F361" s="27">
        <f>F362</f>
        <v>0</v>
      </c>
      <c r="G361" s="27">
        <f aca="true" t="shared" si="179" ref="G361:M361">G362</f>
        <v>155</v>
      </c>
      <c r="H361" s="27">
        <f t="shared" si="179"/>
        <v>0</v>
      </c>
      <c r="I361" s="27">
        <f t="shared" si="179"/>
        <v>150</v>
      </c>
      <c r="J361" s="27">
        <f t="shared" si="179"/>
        <v>50</v>
      </c>
      <c r="K361" s="27">
        <f t="shared" si="179"/>
        <v>369.91</v>
      </c>
      <c r="L361" s="27">
        <f t="shared" si="179"/>
        <v>371.33</v>
      </c>
      <c r="M361" s="297">
        <f t="shared" si="179"/>
        <v>369.555</v>
      </c>
    </row>
    <row r="362" spans="1:13" ht="18" customHeight="1">
      <c r="A362" s="314"/>
      <c r="B362" s="303"/>
      <c r="C362" s="304" t="s">
        <v>33</v>
      </c>
      <c r="D362" s="2" t="s">
        <v>720</v>
      </c>
      <c r="E362" s="27">
        <f t="shared" si="167"/>
        <v>355</v>
      </c>
      <c r="F362" s="27"/>
      <c r="G362" s="27">
        <v>155</v>
      </c>
      <c r="H362" s="27">
        <v>0</v>
      </c>
      <c r="I362" s="357">
        <v>150</v>
      </c>
      <c r="J362" s="27">
        <v>50</v>
      </c>
      <c r="K362" s="354">
        <f>(E362*(4.2)/100+E362)</f>
        <v>369.91</v>
      </c>
      <c r="L362" s="354">
        <f>(E362*(4.6)/100+E362)</f>
        <v>371.33</v>
      </c>
      <c r="M362" s="355">
        <f>(E362*(4.1)/100+E362)</f>
        <v>369.555</v>
      </c>
    </row>
    <row r="363" spans="1:13" ht="18" customHeight="1">
      <c r="A363" s="314"/>
      <c r="B363" s="303" t="s">
        <v>819</v>
      </c>
      <c r="C363" s="304"/>
      <c r="D363" s="2" t="s">
        <v>988</v>
      </c>
      <c r="E363" s="27">
        <f t="shared" si="167"/>
        <v>0</v>
      </c>
      <c r="F363" s="27">
        <f>F364+F365</f>
        <v>0</v>
      </c>
      <c r="G363" s="27">
        <f aca="true" t="shared" si="180" ref="G363:M363">G364+G365</f>
        <v>0</v>
      </c>
      <c r="H363" s="27">
        <f t="shared" si="180"/>
        <v>0</v>
      </c>
      <c r="I363" s="27">
        <f t="shared" si="180"/>
        <v>0</v>
      </c>
      <c r="J363" s="27">
        <f t="shared" si="180"/>
        <v>0</v>
      </c>
      <c r="K363" s="27">
        <f t="shared" si="180"/>
        <v>0</v>
      </c>
      <c r="L363" s="27">
        <f t="shared" si="180"/>
        <v>0</v>
      </c>
      <c r="M363" s="297">
        <f t="shared" si="180"/>
        <v>0</v>
      </c>
    </row>
    <row r="364" spans="1:13" ht="18" customHeight="1">
      <c r="A364" s="314"/>
      <c r="B364" s="303"/>
      <c r="C364" s="304" t="s">
        <v>34</v>
      </c>
      <c r="D364" s="2" t="s">
        <v>721</v>
      </c>
      <c r="E364" s="27">
        <f t="shared" si="167"/>
        <v>0</v>
      </c>
      <c r="F364" s="27"/>
      <c r="G364" s="27"/>
      <c r="H364" s="27"/>
      <c r="I364" s="357"/>
      <c r="J364" s="27"/>
      <c r="K364" s="354"/>
      <c r="L364" s="27"/>
      <c r="M364" s="355"/>
    </row>
    <row r="365" spans="1:13" ht="18" customHeight="1">
      <c r="A365" s="314"/>
      <c r="B365" s="303"/>
      <c r="C365" s="304" t="s">
        <v>365</v>
      </c>
      <c r="D365" s="2" t="s">
        <v>722</v>
      </c>
      <c r="E365" s="27">
        <f t="shared" si="167"/>
        <v>0</v>
      </c>
      <c r="F365" s="27"/>
      <c r="G365" s="27"/>
      <c r="H365" s="27"/>
      <c r="I365" s="357"/>
      <c r="J365" s="27"/>
      <c r="K365" s="354"/>
      <c r="L365" s="27"/>
      <c r="M365" s="355"/>
    </row>
    <row r="366" spans="1:13" ht="18" customHeight="1">
      <c r="A366" s="298"/>
      <c r="B366" s="325" t="s">
        <v>1383</v>
      </c>
      <c r="C366" s="91"/>
      <c r="D366" s="2" t="s">
        <v>1387</v>
      </c>
      <c r="E366" s="27">
        <f t="shared" si="167"/>
        <v>44611.31</v>
      </c>
      <c r="F366" s="27"/>
      <c r="G366" s="27">
        <v>0</v>
      </c>
      <c r="H366" s="27">
        <v>36744.31</v>
      </c>
      <c r="I366" s="357">
        <v>5515</v>
      </c>
      <c r="J366" s="27">
        <v>2352</v>
      </c>
      <c r="K366" s="354">
        <f>(E366*(4.2)/100+E366)</f>
        <v>46484.98502</v>
      </c>
      <c r="L366" s="354">
        <f>(E366*(4.6)/100+E366)</f>
        <v>46663.430259999994</v>
      </c>
      <c r="M366" s="355">
        <f>(E366*(4.1)/100+E366)</f>
        <v>46440.37371</v>
      </c>
    </row>
    <row r="367" spans="1:13" ht="18" customHeight="1">
      <c r="A367" s="314"/>
      <c r="B367" s="313" t="s">
        <v>655</v>
      </c>
      <c r="C367" s="324"/>
      <c r="D367" s="2" t="s">
        <v>647</v>
      </c>
      <c r="E367" s="27">
        <f t="shared" si="167"/>
        <v>0</v>
      </c>
      <c r="F367" s="27"/>
      <c r="G367" s="27"/>
      <c r="H367" s="27"/>
      <c r="I367" s="357"/>
      <c r="J367" s="27"/>
      <c r="K367" s="354"/>
      <c r="L367" s="27"/>
      <c r="M367" s="355"/>
    </row>
    <row r="368" spans="1:13" ht="18" customHeight="1">
      <c r="A368" s="311" t="s">
        <v>858</v>
      </c>
      <c r="B368" s="313"/>
      <c r="C368" s="80"/>
      <c r="D368" s="30" t="s">
        <v>1037</v>
      </c>
      <c r="E368" s="27">
        <f t="shared" si="167"/>
        <v>31085</v>
      </c>
      <c r="F368" s="27">
        <f>F370+F373+F374</f>
        <v>0</v>
      </c>
      <c r="G368" s="27">
        <f aca="true" t="shared" si="181" ref="G368:M368">G370+G373+G374</f>
        <v>0</v>
      </c>
      <c r="H368" s="27">
        <f t="shared" si="181"/>
        <v>1741</v>
      </c>
      <c r="I368" s="27">
        <f t="shared" si="181"/>
        <v>5300</v>
      </c>
      <c r="J368" s="27">
        <f t="shared" si="181"/>
        <v>24044</v>
      </c>
      <c r="K368" s="27">
        <f t="shared" si="181"/>
        <v>32390.57</v>
      </c>
      <c r="L368" s="27">
        <f t="shared" si="181"/>
        <v>32514.91</v>
      </c>
      <c r="M368" s="297">
        <f t="shared" si="181"/>
        <v>32359.485</v>
      </c>
    </row>
    <row r="369" spans="1:13" ht="14.25" customHeight="1">
      <c r="A369" s="298" t="s">
        <v>603</v>
      </c>
      <c r="B369" s="299"/>
      <c r="C369" s="300"/>
      <c r="D369" s="2"/>
      <c r="E369" s="27"/>
      <c r="F369" s="27"/>
      <c r="G369" s="27"/>
      <c r="H369" s="27"/>
      <c r="I369" s="357"/>
      <c r="J369" s="27"/>
      <c r="K369" s="354"/>
      <c r="L369" s="27"/>
      <c r="M369" s="355"/>
    </row>
    <row r="370" spans="1:13" ht="15.75">
      <c r="A370" s="326"/>
      <c r="B370" s="91" t="s">
        <v>267</v>
      </c>
      <c r="C370" s="91"/>
      <c r="D370" s="2" t="s">
        <v>1038</v>
      </c>
      <c r="E370" s="27">
        <f t="shared" si="167"/>
        <v>0</v>
      </c>
      <c r="F370" s="27">
        <f>F371+F372</f>
        <v>0</v>
      </c>
      <c r="G370" s="27">
        <f aca="true" t="shared" si="182" ref="G370:M370">G371+G372</f>
        <v>0</v>
      </c>
      <c r="H370" s="27">
        <f t="shared" si="182"/>
        <v>0</v>
      </c>
      <c r="I370" s="27">
        <f t="shared" si="182"/>
        <v>0</v>
      </c>
      <c r="J370" s="27">
        <f t="shared" si="182"/>
        <v>0</v>
      </c>
      <c r="K370" s="27">
        <f t="shared" si="182"/>
        <v>0</v>
      </c>
      <c r="L370" s="27">
        <f t="shared" si="182"/>
        <v>0</v>
      </c>
      <c r="M370" s="297">
        <f t="shared" si="182"/>
        <v>0</v>
      </c>
    </row>
    <row r="371" spans="1:13" ht="18" customHeight="1">
      <c r="A371" s="326"/>
      <c r="B371" s="313"/>
      <c r="C371" s="324" t="s">
        <v>1058</v>
      </c>
      <c r="D371" s="2" t="s">
        <v>649</v>
      </c>
      <c r="E371" s="27">
        <f t="shared" si="167"/>
        <v>0</v>
      </c>
      <c r="F371" s="27"/>
      <c r="G371" s="27"/>
      <c r="H371" s="27"/>
      <c r="I371" s="357"/>
      <c r="J371" s="27"/>
      <c r="K371" s="354"/>
      <c r="L371" s="27"/>
      <c r="M371" s="355"/>
    </row>
    <row r="372" spans="1:13" ht="18" customHeight="1">
      <c r="A372" s="326"/>
      <c r="B372" s="313"/>
      <c r="C372" s="324" t="s">
        <v>452</v>
      </c>
      <c r="D372" s="2" t="s">
        <v>834</v>
      </c>
      <c r="E372" s="27">
        <f t="shared" si="167"/>
        <v>0</v>
      </c>
      <c r="F372" s="27"/>
      <c r="G372" s="27">
        <v>0</v>
      </c>
      <c r="H372" s="27">
        <v>0</v>
      </c>
      <c r="I372" s="357">
        <v>0</v>
      </c>
      <c r="J372" s="27">
        <v>0</v>
      </c>
      <c r="K372" s="354">
        <f>(E372*(4.7)/100+E372)</f>
        <v>0</v>
      </c>
      <c r="L372" s="354">
        <f>(E372*(4.5)/100+E372)</f>
        <v>0</v>
      </c>
      <c r="M372" s="355">
        <f>(E372*(4)/100+E372)</f>
        <v>0</v>
      </c>
    </row>
    <row r="373" spans="1:13" ht="18" customHeight="1">
      <c r="A373" s="326"/>
      <c r="B373" s="313" t="s">
        <v>859</v>
      </c>
      <c r="C373" s="324"/>
      <c r="D373" s="2" t="s">
        <v>860</v>
      </c>
      <c r="E373" s="27">
        <f t="shared" si="167"/>
        <v>0</v>
      </c>
      <c r="F373" s="27"/>
      <c r="G373" s="27"/>
      <c r="H373" s="27"/>
      <c r="I373" s="357"/>
      <c r="J373" s="27"/>
      <c r="K373" s="354"/>
      <c r="L373" s="27"/>
      <c r="M373" s="355"/>
    </row>
    <row r="374" spans="1:13" ht="18" customHeight="1">
      <c r="A374" s="314"/>
      <c r="B374" s="303" t="s">
        <v>119</v>
      </c>
      <c r="C374" s="304"/>
      <c r="D374" s="2" t="s">
        <v>1039</v>
      </c>
      <c r="E374" s="27">
        <f t="shared" si="167"/>
        <v>31085</v>
      </c>
      <c r="F374" s="27">
        <f>F375</f>
        <v>0</v>
      </c>
      <c r="G374" s="27">
        <f aca="true" t="shared" si="183" ref="G374:M374">G375</f>
        <v>0</v>
      </c>
      <c r="H374" s="27">
        <f t="shared" si="183"/>
        <v>1741</v>
      </c>
      <c r="I374" s="27">
        <f t="shared" si="183"/>
        <v>5300</v>
      </c>
      <c r="J374" s="27">
        <f t="shared" si="183"/>
        <v>24044</v>
      </c>
      <c r="K374" s="27">
        <f t="shared" si="183"/>
        <v>32390.57</v>
      </c>
      <c r="L374" s="27">
        <f t="shared" si="183"/>
        <v>32514.91</v>
      </c>
      <c r="M374" s="297">
        <f t="shared" si="183"/>
        <v>32359.485</v>
      </c>
    </row>
    <row r="375" spans="1:13" ht="18" customHeight="1">
      <c r="A375" s="314"/>
      <c r="B375" s="303"/>
      <c r="C375" s="324" t="s">
        <v>723</v>
      </c>
      <c r="D375" s="2" t="s">
        <v>724</v>
      </c>
      <c r="E375" s="27">
        <f t="shared" si="167"/>
        <v>31085</v>
      </c>
      <c r="F375" s="27"/>
      <c r="G375" s="27">
        <v>0</v>
      </c>
      <c r="H375" s="27">
        <v>1741</v>
      </c>
      <c r="I375" s="357">
        <v>5300</v>
      </c>
      <c r="J375" s="27">
        <v>24044</v>
      </c>
      <c r="K375" s="354">
        <f>(E375*(4.2)/100+E375)</f>
        <v>32390.57</v>
      </c>
      <c r="L375" s="354">
        <f>(E375*(4.6)/100+E375)</f>
        <v>32514.91</v>
      </c>
      <c r="M375" s="355">
        <f>(E375*(4.1)/100+E375)</f>
        <v>32359.485</v>
      </c>
    </row>
    <row r="376" spans="1:13" ht="15.75">
      <c r="A376" s="305" t="s">
        <v>820</v>
      </c>
      <c r="B376" s="306"/>
      <c r="C376" s="306"/>
      <c r="D376" s="30" t="s">
        <v>284</v>
      </c>
      <c r="E376" s="27">
        <f t="shared" si="167"/>
        <v>212450</v>
      </c>
      <c r="F376" s="27">
        <f>F378+F389+F393+F394</f>
        <v>0</v>
      </c>
      <c r="G376" s="27">
        <f aca="true" t="shared" si="184" ref="G376:M376">G378+G389+G393+G394</f>
        <v>33913.19</v>
      </c>
      <c r="H376" s="27">
        <f t="shared" si="184"/>
        <v>138415.81</v>
      </c>
      <c r="I376" s="27">
        <f t="shared" si="184"/>
        <v>27349</v>
      </c>
      <c r="J376" s="27">
        <f t="shared" si="184"/>
        <v>12772</v>
      </c>
      <c r="K376" s="27">
        <f t="shared" si="184"/>
        <v>221372.9</v>
      </c>
      <c r="L376" s="27">
        <f t="shared" si="184"/>
        <v>222222.7</v>
      </c>
      <c r="M376" s="297">
        <f t="shared" si="184"/>
        <v>221160.45</v>
      </c>
    </row>
    <row r="377" spans="1:13" ht="18" customHeight="1">
      <c r="A377" s="298" t="s">
        <v>603</v>
      </c>
      <c r="B377" s="299"/>
      <c r="C377" s="300"/>
      <c r="D377" s="2"/>
      <c r="E377" s="27"/>
      <c r="F377" s="27"/>
      <c r="G377" s="27"/>
      <c r="H377" s="27"/>
      <c r="I377" s="357"/>
      <c r="J377" s="27"/>
      <c r="K377" s="354"/>
      <c r="L377" s="27"/>
      <c r="M377" s="355"/>
    </row>
    <row r="378" spans="1:13" ht="15.75">
      <c r="A378" s="326"/>
      <c r="B378" s="312" t="s">
        <v>397</v>
      </c>
      <c r="C378" s="312"/>
      <c r="D378" s="2" t="s">
        <v>1040</v>
      </c>
      <c r="E378" s="27">
        <f t="shared" si="167"/>
        <v>1000</v>
      </c>
      <c r="F378" s="27">
        <f>SUM(F379:F388)</f>
        <v>0</v>
      </c>
      <c r="G378" s="27">
        <f aca="true" t="shared" si="185" ref="G378:M378">SUM(G379:G388)</f>
        <v>0</v>
      </c>
      <c r="H378" s="27">
        <f t="shared" si="185"/>
        <v>550</v>
      </c>
      <c r="I378" s="27">
        <f t="shared" si="185"/>
        <v>250</v>
      </c>
      <c r="J378" s="27">
        <f t="shared" si="185"/>
        <v>200</v>
      </c>
      <c r="K378" s="27">
        <f t="shared" si="185"/>
        <v>1042</v>
      </c>
      <c r="L378" s="27">
        <f t="shared" si="185"/>
        <v>1046</v>
      </c>
      <c r="M378" s="297">
        <f t="shared" si="185"/>
        <v>1041</v>
      </c>
    </row>
    <row r="379" spans="1:13" ht="18" customHeight="1">
      <c r="A379" s="326"/>
      <c r="B379" s="303"/>
      <c r="C379" s="324" t="s">
        <v>725</v>
      </c>
      <c r="D379" s="31" t="s">
        <v>242</v>
      </c>
      <c r="E379" s="27">
        <f t="shared" si="167"/>
        <v>0</v>
      </c>
      <c r="F379" s="27"/>
      <c r="G379" s="27"/>
      <c r="H379" s="27"/>
      <c r="I379" s="357"/>
      <c r="J379" s="27"/>
      <c r="K379" s="354"/>
      <c r="L379" s="27"/>
      <c r="M379" s="355"/>
    </row>
    <row r="380" spans="1:13" ht="18" customHeight="1">
      <c r="A380" s="326"/>
      <c r="B380" s="303"/>
      <c r="C380" s="80" t="s">
        <v>726</v>
      </c>
      <c r="D380" s="31" t="s">
        <v>243</v>
      </c>
      <c r="E380" s="27">
        <f t="shared" si="167"/>
        <v>0</v>
      </c>
      <c r="F380" s="27"/>
      <c r="G380" s="27"/>
      <c r="H380" s="27"/>
      <c r="I380" s="357"/>
      <c r="J380" s="27"/>
      <c r="K380" s="354"/>
      <c r="L380" s="27"/>
      <c r="M380" s="355"/>
    </row>
    <row r="381" spans="1:13" ht="18" customHeight="1">
      <c r="A381" s="326"/>
      <c r="B381" s="303"/>
      <c r="C381" s="324" t="s">
        <v>840</v>
      </c>
      <c r="D381" s="31" t="s">
        <v>244</v>
      </c>
      <c r="E381" s="27">
        <f t="shared" si="167"/>
        <v>1000</v>
      </c>
      <c r="F381" s="27"/>
      <c r="G381" s="27">
        <v>0</v>
      </c>
      <c r="H381" s="27">
        <v>550</v>
      </c>
      <c r="I381" s="357">
        <v>250</v>
      </c>
      <c r="J381" s="27">
        <v>200</v>
      </c>
      <c r="K381" s="354">
        <f>(E381*(4.2)/100+E381)</f>
        <v>1042</v>
      </c>
      <c r="L381" s="354">
        <f>(E381*(4.6)/100+E381)</f>
        <v>1046</v>
      </c>
      <c r="M381" s="355">
        <f>(E381*(4.1)/100+E381)</f>
        <v>1041</v>
      </c>
    </row>
    <row r="382" spans="1:13" ht="18" customHeight="1">
      <c r="A382" s="326"/>
      <c r="B382" s="303"/>
      <c r="C382" s="80" t="s">
        <v>841</v>
      </c>
      <c r="D382" s="31" t="s">
        <v>245</v>
      </c>
      <c r="E382" s="27">
        <f t="shared" si="167"/>
        <v>0</v>
      </c>
      <c r="F382" s="27"/>
      <c r="G382" s="27"/>
      <c r="H382" s="27"/>
      <c r="I382" s="357"/>
      <c r="J382" s="27"/>
      <c r="K382" s="354">
        <f aca="true" t="shared" si="186" ref="K382:K388">(E382*(4.2)/100+E382)</f>
        <v>0</v>
      </c>
      <c r="L382" s="354">
        <f aca="true" t="shared" si="187" ref="L382:L388">(E382*(4.6)/100+E382)</f>
        <v>0</v>
      </c>
      <c r="M382" s="355">
        <f aca="true" t="shared" si="188" ref="M382:M388">(E382*(4.1)/100+E382)</f>
        <v>0</v>
      </c>
    </row>
    <row r="383" spans="1:13" ht="18" customHeight="1">
      <c r="A383" s="326"/>
      <c r="B383" s="303"/>
      <c r="C383" s="80" t="s">
        <v>842</v>
      </c>
      <c r="D383" s="31" t="s">
        <v>246</v>
      </c>
      <c r="E383" s="27">
        <f t="shared" si="167"/>
        <v>0</v>
      </c>
      <c r="F383" s="27"/>
      <c r="G383" s="27"/>
      <c r="H383" s="27"/>
      <c r="I383" s="357"/>
      <c r="J383" s="27"/>
      <c r="K383" s="354">
        <f t="shared" si="186"/>
        <v>0</v>
      </c>
      <c r="L383" s="354">
        <f t="shared" si="187"/>
        <v>0</v>
      </c>
      <c r="M383" s="355">
        <f t="shared" si="188"/>
        <v>0</v>
      </c>
    </row>
    <row r="384" spans="1:13" ht="18" customHeight="1">
      <c r="A384" s="326"/>
      <c r="B384" s="303"/>
      <c r="C384" s="80" t="s">
        <v>843</v>
      </c>
      <c r="D384" s="31" t="s">
        <v>247</v>
      </c>
      <c r="E384" s="27">
        <f t="shared" si="167"/>
        <v>0</v>
      </c>
      <c r="F384" s="27"/>
      <c r="G384" s="27"/>
      <c r="H384" s="27"/>
      <c r="I384" s="357"/>
      <c r="J384" s="27"/>
      <c r="K384" s="354">
        <f t="shared" si="186"/>
        <v>0</v>
      </c>
      <c r="L384" s="354">
        <f t="shared" si="187"/>
        <v>0</v>
      </c>
      <c r="M384" s="355">
        <f t="shared" si="188"/>
        <v>0</v>
      </c>
    </row>
    <row r="385" spans="1:13" ht="18" customHeight="1">
      <c r="A385" s="326"/>
      <c r="B385" s="303"/>
      <c r="C385" s="80" t="s">
        <v>844</v>
      </c>
      <c r="D385" s="31" t="s">
        <v>248</v>
      </c>
      <c r="E385" s="27">
        <f t="shared" si="167"/>
        <v>0</v>
      </c>
      <c r="F385" s="27"/>
      <c r="G385" s="27"/>
      <c r="H385" s="27"/>
      <c r="I385" s="357"/>
      <c r="J385" s="27"/>
      <c r="K385" s="354">
        <f t="shared" si="186"/>
        <v>0</v>
      </c>
      <c r="L385" s="354">
        <f t="shared" si="187"/>
        <v>0</v>
      </c>
      <c r="M385" s="355">
        <f t="shared" si="188"/>
        <v>0</v>
      </c>
    </row>
    <row r="386" spans="1:13" ht="18" customHeight="1">
      <c r="A386" s="326"/>
      <c r="B386" s="303"/>
      <c r="C386" s="80" t="s">
        <v>240</v>
      </c>
      <c r="D386" s="31" t="s">
        <v>54</v>
      </c>
      <c r="E386" s="27">
        <f t="shared" si="167"/>
        <v>0</v>
      </c>
      <c r="F386" s="27"/>
      <c r="G386" s="27"/>
      <c r="H386" s="27"/>
      <c r="I386" s="357"/>
      <c r="J386" s="27"/>
      <c r="K386" s="354">
        <f t="shared" si="186"/>
        <v>0</v>
      </c>
      <c r="L386" s="354">
        <f t="shared" si="187"/>
        <v>0</v>
      </c>
      <c r="M386" s="355">
        <f t="shared" si="188"/>
        <v>0</v>
      </c>
    </row>
    <row r="387" spans="1:13" ht="18" customHeight="1">
      <c r="A387" s="326"/>
      <c r="B387" s="303"/>
      <c r="C387" s="80" t="s">
        <v>989</v>
      </c>
      <c r="D387" s="31" t="s">
        <v>1862</v>
      </c>
      <c r="E387" s="27">
        <f t="shared" si="167"/>
        <v>0</v>
      </c>
      <c r="F387" s="27"/>
      <c r="G387" s="27"/>
      <c r="H387" s="27"/>
      <c r="I387" s="357"/>
      <c r="J387" s="27"/>
      <c r="K387" s="354">
        <f t="shared" si="186"/>
        <v>0</v>
      </c>
      <c r="L387" s="354">
        <f t="shared" si="187"/>
        <v>0</v>
      </c>
      <c r="M387" s="355">
        <f t="shared" si="188"/>
        <v>0</v>
      </c>
    </row>
    <row r="388" spans="1:13" ht="18" customHeight="1">
      <c r="A388" s="326"/>
      <c r="B388" s="303"/>
      <c r="C388" s="324" t="s">
        <v>241</v>
      </c>
      <c r="D388" s="31" t="s">
        <v>55</v>
      </c>
      <c r="E388" s="27">
        <f t="shared" si="167"/>
        <v>0</v>
      </c>
      <c r="F388" s="27"/>
      <c r="G388" s="27"/>
      <c r="H388" s="27"/>
      <c r="I388" s="357"/>
      <c r="J388" s="27"/>
      <c r="K388" s="354">
        <f t="shared" si="186"/>
        <v>0</v>
      </c>
      <c r="L388" s="354">
        <f t="shared" si="187"/>
        <v>0</v>
      </c>
      <c r="M388" s="355">
        <f t="shared" si="188"/>
        <v>0</v>
      </c>
    </row>
    <row r="389" spans="1:13" ht="18" customHeight="1">
      <c r="A389" s="326"/>
      <c r="B389" s="303" t="s">
        <v>888</v>
      </c>
      <c r="C389" s="324"/>
      <c r="D389" s="2" t="s">
        <v>1041</v>
      </c>
      <c r="E389" s="27">
        <f t="shared" si="167"/>
        <v>211450</v>
      </c>
      <c r="F389" s="27">
        <f>SUM(F390:F392)</f>
        <v>0</v>
      </c>
      <c r="G389" s="27">
        <f aca="true" t="shared" si="189" ref="G389:M389">SUM(G390:G392)</f>
        <v>33913.19</v>
      </c>
      <c r="H389" s="27">
        <f t="shared" si="189"/>
        <v>137865.81</v>
      </c>
      <c r="I389" s="27">
        <f t="shared" si="189"/>
        <v>27099</v>
      </c>
      <c r="J389" s="27">
        <f t="shared" si="189"/>
        <v>12572</v>
      </c>
      <c r="K389" s="27">
        <f t="shared" si="189"/>
        <v>220330.9</v>
      </c>
      <c r="L389" s="27">
        <f t="shared" si="189"/>
        <v>221176.7</v>
      </c>
      <c r="M389" s="297">
        <f t="shared" si="189"/>
        <v>220119.45</v>
      </c>
    </row>
    <row r="390" spans="1:13" ht="18" customHeight="1">
      <c r="A390" s="326"/>
      <c r="B390" s="303"/>
      <c r="C390" s="324" t="s">
        <v>56</v>
      </c>
      <c r="D390" s="31" t="s">
        <v>59</v>
      </c>
      <c r="E390" s="27">
        <f t="shared" si="167"/>
        <v>0</v>
      </c>
      <c r="F390" s="27"/>
      <c r="G390" s="55"/>
      <c r="H390" s="55"/>
      <c r="I390" s="56"/>
      <c r="J390" s="55"/>
      <c r="K390" s="57"/>
      <c r="L390" s="55"/>
      <c r="M390" s="301"/>
    </row>
    <row r="391" spans="1:13" ht="18" customHeight="1">
      <c r="A391" s="326"/>
      <c r="B391" s="303"/>
      <c r="C391" s="324" t="s">
        <v>57</v>
      </c>
      <c r="D391" s="31" t="s">
        <v>291</v>
      </c>
      <c r="E391" s="27">
        <f t="shared" si="167"/>
        <v>0</v>
      </c>
      <c r="F391" s="27"/>
      <c r="G391" s="55"/>
      <c r="H391" s="55"/>
      <c r="I391" s="56"/>
      <c r="J391" s="55"/>
      <c r="K391" s="57"/>
      <c r="L391" s="55"/>
      <c r="M391" s="301"/>
    </row>
    <row r="392" spans="1:13" ht="21" customHeight="1">
      <c r="A392" s="326"/>
      <c r="B392" s="303"/>
      <c r="C392" s="80" t="s">
        <v>58</v>
      </c>
      <c r="D392" s="31" t="s">
        <v>498</v>
      </c>
      <c r="E392" s="27">
        <f t="shared" si="167"/>
        <v>211450</v>
      </c>
      <c r="F392" s="27"/>
      <c r="G392" s="55">
        <v>33913.19</v>
      </c>
      <c r="H392" s="55">
        <v>137865.81</v>
      </c>
      <c r="I392" s="56">
        <v>27099</v>
      </c>
      <c r="J392" s="55">
        <v>12572</v>
      </c>
      <c r="K392" s="354">
        <f>(E392*(4.2)/100+E392)</f>
        <v>220330.9</v>
      </c>
      <c r="L392" s="354">
        <f>(E392*(4.6)/100+E392)</f>
        <v>221176.7</v>
      </c>
      <c r="M392" s="355">
        <f>(E392*(4.1)/100+E392)</f>
        <v>220119.45</v>
      </c>
    </row>
    <row r="393" spans="1:13" ht="18" customHeight="1">
      <c r="A393" s="326"/>
      <c r="B393" s="303" t="s">
        <v>1047</v>
      </c>
      <c r="C393" s="321"/>
      <c r="D393" s="2" t="s">
        <v>833</v>
      </c>
      <c r="E393" s="27">
        <f t="shared" si="167"/>
        <v>0</v>
      </c>
      <c r="F393" s="27"/>
      <c r="G393" s="55"/>
      <c r="H393" s="55"/>
      <c r="I393" s="56"/>
      <c r="J393" s="55"/>
      <c r="K393" s="354">
        <f>(E393*(4.2)/100+E393)</f>
        <v>0</v>
      </c>
      <c r="L393" s="354">
        <f>(E393*(4.6)/100+E393)</f>
        <v>0</v>
      </c>
      <c r="M393" s="355">
        <f>(E393*(4.1)/100+E393)</f>
        <v>0</v>
      </c>
    </row>
    <row r="394" spans="1:13" ht="18" customHeight="1">
      <c r="A394" s="326"/>
      <c r="B394" s="303" t="s">
        <v>125</v>
      </c>
      <c r="C394" s="321"/>
      <c r="D394" s="2" t="s">
        <v>808</v>
      </c>
      <c r="E394" s="27">
        <f aca="true" t="shared" si="190" ref="E394:E458">G394+H394+I394+J394</f>
        <v>0</v>
      </c>
      <c r="F394" s="27"/>
      <c r="G394" s="55">
        <v>0</v>
      </c>
      <c r="H394" s="55">
        <v>0</v>
      </c>
      <c r="I394" s="56">
        <v>0</v>
      </c>
      <c r="J394" s="55">
        <v>0</v>
      </c>
      <c r="K394" s="354">
        <f>(E394*(4.2)/100+E394)</f>
        <v>0</v>
      </c>
      <c r="L394" s="354">
        <f>(E394*(4.6)/100+E394)</f>
        <v>0</v>
      </c>
      <c r="M394" s="355">
        <f>(E394*(4.1)/100+E394)</f>
        <v>0</v>
      </c>
    </row>
    <row r="395" spans="1:13" ht="37.5" customHeight="1">
      <c r="A395" s="305" t="s">
        <v>1384</v>
      </c>
      <c r="B395" s="306"/>
      <c r="C395" s="306"/>
      <c r="D395" s="30" t="s">
        <v>285</v>
      </c>
      <c r="E395" s="27">
        <f t="shared" si="190"/>
        <v>25400</v>
      </c>
      <c r="F395" s="27">
        <f>F397+F398+F400+F401+F402+F403+F404+F407</f>
        <v>0</v>
      </c>
      <c r="G395" s="27">
        <f aca="true" t="shared" si="191" ref="G395:M395">G397+G398+G400+G401+G402+G403+G404+G407</f>
        <v>208</v>
      </c>
      <c r="H395" s="27">
        <f t="shared" si="191"/>
        <v>25162</v>
      </c>
      <c r="I395" s="27">
        <f t="shared" si="191"/>
        <v>30</v>
      </c>
      <c r="J395" s="27">
        <f t="shared" si="191"/>
        <v>0</v>
      </c>
      <c r="K395" s="27">
        <f t="shared" si="191"/>
        <v>26466.800000000003</v>
      </c>
      <c r="L395" s="27">
        <f t="shared" si="191"/>
        <v>26568.4</v>
      </c>
      <c r="M395" s="297">
        <f t="shared" si="191"/>
        <v>26441.4</v>
      </c>
    </row>
    <row r="396" spans="1:13" ht="18" customHeight="1">
      <c r="A396" s="298" t="s">
        <v>603</v>
      </c>
      <c r="B396" s="299"/>
      <c r="C396" s="300"/>
      <c r="D396" s="2"/>
      <c r="E396" s="27"/>
      <c r="F396" s="27"/>
      <c r="G396" s="55"/>
      <c r="H396" s="55"/>
      <c r="I396" s="56"/>
      <c r="J396" s="55"/>
      <c r="K396" s="57"/>
      <c r="L396" s="55"/>
      <c r="M396" s="301"/>
    </row>
    <row r="397" spans="1:13" ht="18" customHeight="1">
      <c r="A397" s="314"/>
      <c r="B397" s="303" t="s">
        <v>923</v>
      </c>
      <c r="C397" s="304"/>
      <c r="D397" s="2" t="s">
        <v>809</v>
      </c>
      <c r="E397" s="27">
        <f t="shared" si="190"/>
        <v>344</v>
      </c>
      <c r="F397" s="27"/>
      <c r="G397" s="27">
        <v>15</v>
      </c>
      <c r="H397" s="27">
        <v>329</v>
      </c>
      <c r="I397" s="357">
        <v>0</v>
      </c>
      <c r="J397" s="27">
        <v>0</v>
      </c>
      <c r="K397" s="354">
        <f>(E397*(4.2)/100+E397)</f>
        <v>358.448</v>
      </c>
      <c r="L397" s="354">
        <f>(E397*(4.6)/100+E397)</f>
        <v>359.824</v>
      </c>
      <c r="M397" s="355">
        <f>(E397*(4.1)/100+E397)</f>
        <v>358.104</v>
      </c>
    </row>
    <row r="398" spans="1:13" ht="18" customHeight="1">
      <c r="A398" s="314"/>
      <c r="B398" s="313" t="s">
        <v>821</v>
      </c>
      <c r="C398" s="304"/>
      <c r="D398" s="2" t="s">
        <v>613</v>
      </c>
      <c r="E398" s="27">
        <f t="shared" si="190"/>
        <v>4686</v>
      </c>
      <c r="F398" s="27">
        <f>F399</f>
        <v>0</v>
      </c>
      <c r="G398" s="27">
        <f aca="true" t="shared" si="192" ref="G398:M398">G399</f>
        <v>0</v>
      </c>
      <c r="H398" s="27">
        <f t="shared" si="192"/>
        <v>4686</v>
      </c>
      <c r="I398" s="27">
        <f t="shared" si="192"/>
        <v>0</v>
      </c>
      <c r="J398" s="27">
        <f t="shared" si="192"/>
        <v>0</v>
      </c>
      <c r="K398" s="27">
        <f t="shared" si="192"/>
        <v>4882.812</v>
      </c>
      <c r="L398" s="27">
        <f t="shared" si="192"/>
        <v>4901.556</v>
      </c>
      <c r="M398" s="297">
        <f t="shared" si="192"/>
        <v>4878.126</v>
      </c>
    </row>
    <row r="399" spans="1:13" ht="18" customHeight="1">
      <c r="A399" s="314"/>
      <c r="B399" s="313"/>
      <c r="C399" s="304" t="s">
        <v>499</v>
      </c>
      <c r="D399" s="2" t="s">
        <v>251</v>
      </c>
      <c r="E399" s="27">
        <f t="shared" si="190"/>
        <v>4686</v>
      </c>
      <c r="F399" s="27"/>
      <c r="G399" s="27">
        <v>0</v>
      </c>
      <c r="H399" s="27">
        <v>4686</v>
      </c>
      <c r="I399" s="357">
        <v>0</v>
      </c>
      <c r="J399" s="27">
        <v>0</v>
      </c>
      <c r="K399" s="354">
        <f>(E399*(4.2)/100+E399)</f>
        <v>4882.812</v>
      </c>
      <c r="L399" s="354">
        <f>(E399*(4.6)/100+E399)</f>
        <v>4901.556</v>
      </c>
      <c r="M399" s="355">
        <f>(E399*(4.1)/100+E399)</f>
        <v>4878.126</v>
      </c>
    </row>
    <row r="400" spans="1:13" ht="18" customHeight="1">
      <c r="A400" s="314"/>
      <c r="B400" s="313" t="s">
        <v>346</v>
      </c>
      <c r="C400" s="324"/>
      <c r="D400" s="2" t="s">
        <v>810</v>
      </c>
      <c r="E400" s="27">
        <f t="shared" si="190"/>
        <v>432</v>
      </c>
      <c r="F400" s="27"/>
      <c r="G400" s="27">
        <v>0</v>
      </c>
      <c r="H400" s="27">
        <v>432</v>
      </c>
      <c r="I400" s="357">
        <v>0</v>
      </c>
      <c r="J400" s="27">
        <v>0</v>
      </c>
      <c r="K400" s="354">
        <f>(E400*(4.2)/100+E400)</f>
        <v>450.144</v>
      </c>
      <c r="L400" s="354">
        <f>(E400*(4.6)/100+E400)</f>
        <v>451.872</v>
      </c>
      <c r="M400" s="355">
        <f>(E400*(4.1)/100+E400)</f>
        <v>449.712</v>
      </c>
    </row>
    <row r="401" spans="1:13" ht="18" customHeight="1">
      <c r="A401" s="326"/>
      <c r="B401" s="313" t="s">
        <v>126</v>
      </c>
      <c r="C401" s="324"/>
      <c r="D401" s="2" t="s">
        <v>172</v>
      </c>
      <c r="E401" s="27">
        <f t="shared" si="190"/>
        <v>0</v>
      </c>
      <c r="F401" s="27"/>
      <c r="G401" s="27"/>
      <c r="H401" s="27"/>
      <c r="I401" s="357"/>
      <c r="J401" s="27"/>
      <c r="K401" s="354">
        <f>(E401*(4.2)/100+E401)</f>
        <v>0</v>
      </c>
      <c r="L401" s="354">
        <f>(E401*(4.6)/100+E401)</f>
        <v>0</v>
      </c>
      <c r="M401" s="355">
        <f>(E401*(4.1)/100+E401)</f>
        <v>0</v>
      </c>
    </row>
    <row r="402" spans="1:13" ht="18" customHeight="1">
      <c r="A402" s="326"/>
      <c r="B402" s="327" t="s">
        <v>1496</v>
      </c>
      <c r="C402" s="328"/>
      <c r="D402" s="2" t="s">
        <v>1497</v>
      </c>
      <c r="E402" s="27">
        <f>G402+H402+I402+J402</f>
        <v>0</v>
      </c>
      <c r="F402" s="27"/>
      <c r="G402" s="27">
        <v>0</v>
      </c>
      <c r="H402" s="27">
        <v>0</v>
      </c>
      <c r="I402" s="357">
        <v>0</v>
      </c>
      <c r="J402" s="27">
        <v>0</v>
      </c>
      <c r="K402" s="354">
        <f>(E402*(4.2)/100+E402)</f>
        <v>0</v>
      </c>
      <c r="L402" s="354">
        <f>(E402*(4.6)/100+E402)</f>
        <v>0</v>
      </c>
      <c r="M402" s="355">
        <f>(E402*(4.1)/100+E402)</f>
        <v>0</v>
      </c>
    </row>
    <row r="403" spans="1:13" ht="18" customHeight="1">
      <c r="A403" s="326"/>
      <c r="B403" s="313" t="s">
        <v>1018</v>
      </c>
      <c r="C403" s="313"/>
      <c r="D403" s="2" t="s">
        <v>1019</v>
      </c>
      <c r="E403" s="27">
        <f t="shared" si="190"/>
        <v>0</v>
      </c>
      <c r="F403" s="27"/>
      <c r="G403" s="27"/>
      <c r="H403" s="27"/>
      <c r="I403" s="357"/>
      <c r="J403" s="27"/>
      <c r="K403" s="354">
        <f>(E403*(4.2)/100+E403)</f>
        <v>0</v>
      </c>
      <c r="L403" s="354">
        <f>(E403*(4.6)/100+E403)</f>
        <v>0</v>
      </c>
      <c r="M403" s="355">
        <f>(E403*(4.1)/100+E403)</f>
        <v>0</v>
      </c>
    </row>
    <row r="404" spans="1:13" ht="18" customHeight="1">
      <c r="A404" s="326"/>
      <c r="B404" s="313" t="s">
        <v>1020</v>
      </c>
      <c r="C404" s="324"/>
      <c r="D404" s="2" t="s">
        <v>171</v>
      </c>
      <c r="E404" s="27">
        <f t="shared" si="190"/>
        <v>0</v>
      </c>
      <c r="F404" s="27">
        <f>F405+F406</f>
        <v>0</v>
      </c>
      <c r="G404" s="27">
        <f aca="true" t="shared" si="193" ref="G404:M404">G405+G406</f>
        <v>0</v>
      </c>
      <c r="H404" s="27">
        <f t="shared" si="193"/>
        <v>0</v>
      </c>
      <c r="I404" s="27">
        <f t="shared" si="193"/>
        <v>0</v>
      </c>
      <c r="J404" s="27">
        <f t="shared" si="193"/>
        <v>0</v>
      </c>
      <c r="K404" s="27">
        <f t="shared" si="193"/>
        <v>0</v>
      </c>
      <c r="L404" s="27">
        <f t="shared" si="193"/>
        <v>0</v>
      </c>
      <c r="M404" s="297">
        <f t="shared" si="193"/>
        <v>0</v>
      </c>
    </row>
    <row r="405" spans="1:13" ht="18" customHeight="1">
      <c r="A405" s="326"/>
      <c r="B405" s="313"/>
      <c r="C405" s="304" t="s">
        <v>500</v>
      </c>
      <c r="D405" s="2" t="s">
        <v>296</v>
      </c>
      <c r="E405" s="27">
        <f t="shared" si="190"/>
        <v>0</v>
      </c>
      <c r="F405" s="27"/>
      <c r="G405" s="27"/>
      <c r="H405" s="27"/>
      <c r="I405" s="357"/>
      <c r="J405" s="27"/>
      <c r="K405" s="354"/>
      <c r="L405" s="27"/>
      <c r="M405" s="355"/>
    </row>
    <row r="406" spans="1:13" ht="18" customHeight="1">
      <c r="A406" s="326"/>
      <c r="B406" s="313"/>
      <c r="C406" s="304" t="s">
        <v>295</v>
      </c>
      <c r="D406" s="2" t="s">
        <v>297</v>
      </c>
      <c r="E406" s="27">
        <f t="shared" si="190"/>
        <v>0</v>
      </c>
      <c r="F406" s="27"/>
      <c r="G406" s="23"/>
      <c r="H406" s="23"/>
      <c r="I406" s="356"/>
      <c r="J406" s="23"/>
      <c r="K406" s="57"/>
      <c r="L406" s="23"/>
      <c r="M406" s="301"/>
    </row>
    <row r="407" spans="1:13" ht="27" customHeight="1">
      <c r="A407" s="314"/>
      <c r="B407" s="91" t="s">
        <v>140</v>
      </c>
      <c r="C407" s="91"/>
      <c r="D407" s="2" t="s">
        <v>614</v>
      </c>
      <c r="E407" s="27">
        <f t="shared" si="190"/>
        <v>19938</v>
      </c>
      <c r="F407" s="27">
        <f>F408</f>
        <v>0</v>
      </c>
      <c r="G407" s="27">
        <f aca="true" t="shared" si="194" ref="G407:M407">G408</f>
        <v>193</v>
      </c>
      <c r="H407" s="27">
        <f t="shared" si="194"/>
        <v>19715</v>
      </c>
      <c r="I407" s="27">
        <f t="shared" si="194"/>
        <v>30</v>
      </c>
      <c r="J407" s="27">
        <f t="shared" si="194"/>
        <v>0</v>
      </c>
      <c r="K407" s="27">
        <f t="shared" si="194"/>
        <v>20775.396</v>
      </c>
      <c r="L407" s="27">
        <f t="shared" si="194"/>
        <v>20855.148</v>
      </c>
      <c r="M407" s="297">
        <f t="shared" si="194"/>
        <v>20755.458</v>
      </c>
    </row>
    <row r="408" spans="1:13" ht="18" customHeight="1">
      <c r="A408" s="314"/>
      <c r="B408" s="303"/>
      <c r="C408" s="324" t="s">
        <v>138</v>
      </c>
      <c r="D408" s="2" t="s">
        <v>139</v>
      </c>
      <c r="E408" s="27">
        <f t="shared" si="190"/>
        <v>19938</v>
      </c>
      <c r="F408" s="27"/>
      <c r="G408" s="55">
        <v>193</v>
      </c>
      <c r="H408" s="55">
        <v>19715</v>
      </c>
      <c r="I408" s="56">
        <v>30</v>
      </c>
      <c r="J408" s="55">
        <v>0</v>
      </c>
      <c r="K408" s="354">
        <f>(E408*(4.2)/100+E408)</f>
        <v>20775.396</v>
      </c>
      <c r="L408" s="354">
        <f>(E408*(4.6)/100+E408)</f>
        <v>20855.148</v>
      </c>
      <c r="M408" s="355">
        <f>(E408*(4.1)/100+E408)</f>
        <v>20755.458</v>
      </c>
    </row>
    <row r="409" spans="1:13" ht="30.75" customHeight="1">
      <c r="A409" s="305" t="s">
        <v>554</v>
      </c>
      <c r="B409" s="306"/>
      <c r="C409" s="306"/>
      <c r="D409" s="30">
        <v>73.02</v>
      </c>
      <c r="E409" s="27">
        <f t="shared" si="190"/>
        <v>628659.0700000001</v>
      </c>
      <c r="F409" s="27">
        <f>F410+F421</f>
        <v>1760</v>
      </c>
      <c r="G409" s="27">
        <f aca="true" t="shared" si="195" ref="G409:M409">G410+G421</f>
        <v>67258.61</v>
      </c>
      <c r="H409" s="27">
        <f t="shared" si="195"/>
        <v>484913.36000000004</v>
      </c>
      <c r="I409" s="27">
        <f t="shared" si="195"/>
        <v>68964.1</v>
      </c>
      <c r="J409" s="27">
        <f t="shared" si="195"/>
        <v>7523</v>
      </c>
      <c r="K409" s="27">
        <f t="shared" si="195"/>
        <v>655062.75094</v>
      </c>
      <c r="L409" s="27">
        <f t="shared" si="195"/>
        <v>657577.38722</v>
      </c>
      <c r="M409" s="297">
        <f t="shared" si="195"/>
        <v>654434.09187</v>
      </c>
    </row>
    <row r="410" spans="1:13" ht="33.75" customHeight="1">
      <c r="A410" s="305" t="s">
        <v>1476</v>
      </c>
      <c r="B410" s="306"/>
      <c r="C410" s="306"/>
      <c r="D410" s="30" t="s">
        <v>173</v>
      </c>
      <c r="E410" s="27">
        <f t="shared" si="190"/>
        <v>420168.81000000006</v>
      </c>
      <c r="F410" s="27">
        <f>F412+F415+F418+F419+F420</f>
        <v>1760</v>
      </c>
      <c r="G410" s="27">
        <f aca="true" t="shared" si="196" ref="G410:M410">G412+G415+G418+G419+G420</f>
        <v>29776.46</v>
      </c>
      <c r="H410" s="27">
        <f t="shared" si="196"/>
        <v>383310.35000000003</v>
      </c>
      <c r="I410" s="27">
        <f t="shared" si="196"/>
        <v>6669</v>
      </c>
      <c r="J410" s="27">
        <f t="shared" si="196"/>
        <v>413</v>
      </c>
      <c r="K410" s="27">
        <f t="shared" si="196"/>
        <v>437815.90002000006</v>
      </c>
      <c r="L410" s="27">
        <f t="shared" si="196"/>
        <v>439496.57526</v>
      </c>
      <c r="M410" s="297">
        <f t="shared" si="196"/>
        <v>437395.73121</v>
      </c>
    </row>
    <row r="411" spans="1:13" ht="18" customHeight="1">
      <c r="A411" s="298" t="s">
        <v>603</v>
      </c>
      <c r="B411" s="299"/>
      <c r="C411" s="300"/>
      <c r="D411" s="2"/>
      <c r="E411" s="27"/>
      <c r="F411" s="27"/>
      <c r="G411" s="55"/>
      <c r="H411" s="23"/>
      <c r="I411" s="356"/>
      <c r="J411" s="23"/>
      <c r="K411" s="57"/>
      <c r="L411" s="23"/>
      <c r="M411" s="301"/>
    </row>
    <row r="412" spans="1:13" ht="18" customHeight="1">
      <c r="A412" s="326"/>
      <c r="B412" s="303" t="s">
        <v>621</v>
      </c>
      <c r="C412" s="321"/>
      <c r="D412" s="2" t="s">
        <v>175</v>
      </c>
      <c r="E412" s="27">
        <f t="shared" si="190"/>
        <v>382445.81</v>
      </c>
      <c r="F412" s="27">
        <f>F413+F414</f>
        <v>1760</v>
      </c>
      <c r="G412" s="55">
        <f>G413+G414</f>
        <v>18768.86</v>
      </c>
      <c r="H412" s="55">
        <f aca="true" t="shared" si="197" ref="H412:M412">H413+H414</f>
        <v>363346.95</v>
      </c>
      <c r="I412" s="55">
        <f t="shared" si="197"/>
        <v>200</v>
      </c>
      <c r="J412" s="55">
        <f t="shared" si="197"/>
        <v>130</v>
      </c>
      <c r="K412" s="55">
        <f t="shared" si="197"/>
        <v>398508.53402</v>
      </c>
      <c r="L412" s="55">
        <f t="shared" si="197"/>
        <v>400038.31726000004</v>
      </c>
      <c r="M412" s="330">
        <f t="shared" si="197"/>
        <v>398126.08821</v>
      </c>
    </row>
    <row r="413" spans="1:13" ht="18" customHeight="1">
      <c r="A413" s="326"/>
      <c r="B413" s="303"/>
      <c r="C413" s="324" t="s">
        <v>189</v>
      </c>
      <c r="D413" s="2" t="s">
        <v>963</v>
      </c>
      <c r="E413" s="27">
        <f t="shared" si="190"/>
        <v>11048.039999999999</v>
      </c>
      <c r="F413" s="27"/>
      <c r="G413" s="55">
        <v>357.05</v>
      </c>
      <c r="H413" s="55">
        <v>10690.99</v>
      </c>
      <c r="I413" s="56">
        <v>0</v>
      </c>
      <c r="J413" s="55">
        <v>0</v>
      </c>
      <c r="K413" s="354">
        <f>(E413*(4.2)/100+E413)</f>
        <v>11512.05768</v>
      </c>
      <c r="L413" s="354">
        <f>(E413*(4.6)/100+E413)</f>
        <v>11556.249839999999</v>
      </c>
      <c r="M413" s="355">
        <f>(E413*(4.1)/100+E413)</f>
        <v>11501.009639999998</v>
      </c>
    </row>
    <row r="414" spans="1:13" ht="18" customHeight="1">
      <c r="A414" s="326"/>
      <c r="B414" s="303"/>
      <c r="C414" s="323" t="s">
        <v>558</v>
      </c>
      <c r="D414" s="2" t="s">
        <v>964</v>
      </c>
      <c r="E414" s="27">
        <f t="shared" si="190"/>
        <v>371397.77</v>
      </c>
      <c r="F414" s="27">
        <v>1760</v>
      </c>
      <c r="G414" s="55">
        <v>18411.81</v>
      </c>
      <c r="H414" s="55">
        <v>352655.96</v>
      </c>
      <c r="I414" s="56">
        <v>200</v>
      </c>
      <c r="J414" s="55">
        <v>130</v>
      </c>
      <c r="K414" s="354">
        <f>(E414*(4.2)/100+E414)</f>
        <v>386996.47634</v>
      </c>
      <c r="L414" s="354">
        <f>(E414*(4.6)/100+E414)</f>
        <v>388482.06742000004</v>
      </c>
      <c r="M414" s="355">
        <f>(E414*(4.1)/100+E414)</f>
        <v>386625.07857</v>
      </c>
    </row>
    <row r="415" spans="1:13" ht="18" customHeight="1">
      <c r="A415" s="326"/>
      <c r="B415" s="313" t="s">
        <v>339</v>
      </c>
      <c r="C415" s="324"/>
      <c r="D415" s="2" t="s">
        <v>176</v>
      </c>
      <c r="E415" s="27">
        <f t="shared" si="190"/>
        <v>6045</v>
      </c>
      <c r="F415" s="27">
        <f>F416+F417</f>
        <v>0</v>
      </c>
      <c r="G415" s="55">
        <f aca="true" t="shared" si="198" ref="G415:M415">G416+G417</f>
        <v>7.6</v>
      </c>
      <c r="H415" s="55">
        <f t="shared" si="198"/>
        <v>5525.4</v>
      </c>
      <c r="I415" s="55">
        <f t="shared" si="198"/>
        <v>512</v>
      </c>
      <c r="J415" s="55">
        <f t="shared" si="198"/>
        <v>0</v>
      </c>
      <c r="K415" s="55">
        <f t="shared" si="198"/>
        <v>6298.89</v>
      </c>
      <c r="L415" s="55">
        <f t="shared" si="198"/>
        <v>6323.07</v>
      </c>
      <c r="M415" s="330">
        <f t="shared" si="198"/>
        <v>6292.845</v>
      </c>
    </row>
    <row r="416" spans="1:13" ht="18" customHeight="1">
      <c r="A416" s="326"/>
      <c r="B416" s="313"/>
      <c r="C416" s="304" t="s">
        <v>559</v>
      </c>
      <c r="D416" s="2" t="s">
        <v>965</v>
      </c>
      <c r="E416" s="27">
        <f t="shared" si="190"/>
        <v>6045</v>
      </c>
      <c r="F416" s="27"/>
      <c r="G416" s="55">
        <v>7.6</v>
      </c>
      <c r="H416" s="55">
        <v>5525.4</v>
      </c>
      <c r="I416" s="56">
        <v>512</v>
      </c>
      <c r="J416" s="55">
        <v>0</v>
      </c>
      <c r="K416" s="354">
        <f>(E416*(4.2)/100+E416)</f>
        <v>6298.89</v>
      </c>
      <c r="L416" s="354">
        <f>(E416*(4.6)/100+E416)</f>
        <v>6323.07</v>
      </c>
      <c r="M416" s="355">
        <f>(E416*(4.1)/100+E416)</f>
        <v>6292.845</v>
      </c>
    </row>
    <row r="417" spans="1:13" ht="18" customHeight="1">
      <c r="A417" s="326"/>
      <c r="B417" s="313"/>
      <c r="C417" s="304" t="s">
        <v>560</v>
      </c>
      <c r="D417" s="2" t="s">
        <v>966</v>
      </c>
      <c r="E417" s="27">
        <f t="shared" si="190"/>
        <v>0</v>
      </c>
      <c r="F417" s="27"/>
      <c r="G417" s="55"/>
      <c r="H417" s="55"/>
      <c r="I417" s="56"/>
      <c r="J417" s="55"/>
      <c r="K417" s="354">
        <f>(E417*(4.2)/100+E417)</f>
        <v>0</v>
      </c>
      <c r="L417" s="354">
        <f>(E417*(4.6)/100+E417)</f>
        <v>0</v>
      </c>
      <c r="M417" s="355">
        <f>(E417*(4.1)/100+E417)</f>
        <v>0</v>
      </c>
    </row>
    <row r="418" spans="1:13" ht="18" customHeight="1">
      <c r="A418" s="326"/>
      <c r="B418" s="303" t="s">
        <v>874</v>
      </c>
      <c r="C418" s="304"/>
      <c r="D418" s="2" t="s">
        <v>177</v>
      </c>
      <c r="E418" s="27">
        <f t="shared" si="190"/>
        <v>3759</v>
      </c>
      <c r="F418" s="27"/>
      <c r="G418" s="55">
        <v>0</v>
      </c>
      <c r="H418" s="55">
        <v>3759</v>
      </c>
      <c r="I418" s="56">
        <v>0</v>
      </c>
      <c r="J418" s="55">
        <v>0</v>
      </c>
      <c r="K418" s="354">
        <f>(E418*(4.2)/100+E418)</f>
        <v>3916.878</v>
      </c>
      <c r="L418" s="354">
        <f>(E418*(4.6)/100+E418)</f>
        <v>3931.9139999999998</v>
      </c>
      <c r="M418" s="355">
        <f>(E418*(4.1)/100+E418)</f>
        <v>3913.119</v>
      </c>
    </row>
    <row r="419" spans="1:13" ht="18" customHeight="1">
      <c r="A419" s="326"/>
      <c r="B419" s="303" t="s">
        <v>650</v>
      </c>
      <c r="C419" s="304"/>
      <c r="D419" s="2" t="s">
        <v>178</v>
      </c>
      <c r="E419" s="27">
        <f t="shared" si="190"/>
        <v>0</v>
      </c>
      <c r="F419" s="27"/>
      <c r="G419" s="55"/>
      <c r="H419" s="55"/>
      <c r="I419" s="56"/>
      <c r="J419" s="55"/>
      <c r="K419" s="354">
        <f>(E419*(4.2)/100+E419)</f>
        <v>0</v>
      </c>
      <c r="L419" s="354">
        <f>(E419*(4.6)/100+E419)</f>
        <v>0</v>
      </c>
      <c r="M419" s="355">
        <f>(E419*(4.1)/100+E419)</f>
        <v>0</v>
      </c>
    </row>
    <row r="420" spans="1:13" ht="18" customHeight="1">
      <c r="A420" s="326"/>
      <c r="B420" s="303" t="s">
        <v>331</v>
      </c>
      <c r="C420" s="321"/>
      <c r="D420" s="2" t="s">
        <v>179</v>
      </c>
      <c r="E420" s="27">
        <f t="shared" si="190"/>
        <v>27919</v>
      </c>
      <c r="F420" s="27"/>
      <c r="G420" s="55">
        <v>11000</v>
      </c>
      <c r="H420" s="55">
        <v>10679</v>
      </c>
      <c r="I420" s="56">
        <v>5957</v>
      </c>
      <c r="J420" s="55">
        <v>283</v>
      </c>
      <c r="K420" s="354">
        <f>(E420*(4.2)/100+E420)</f>
        <v>29091.597999999998</v>
      </c>
      <c r="L420" s="354">
        <f>(E420*(4.6)/100+E420)</f>
        <v>29203.274</v>
      </c>
      <c r="M420" s="355">
        <f>(E420*(4.1)/100+E420)</f>
        <v>29063.679</v>
      </c>
    </row>
    <row r="421" spans="1:13" ht="18" customHeight="1">
      <c r="A421" s="311" t="s">
        <v>552</v>
      </c>
      <c r="B421" s="313"/>
      <c r="C421" s="321"/>
      <c r="D421" s="30" t="s">
        <v>174</v>
      </c>
      <c r="E421" s="27">
        <f t="shared" si="190"/>
        <v>208490.26</v>
      </c>
      <c r="F421" s="27">
        <f>F423+F424+F427+F428</f>
        <v>0</v>
      </c>
      <c r="G421" s="55">
        <f aca="true" t="shared" si="199" ref="G421:M421">G423+G424+G427+G428</f>
        <v>37482.15</v>
      </c>
      <c r="H421" s="55">
        <f t="shared" si="199"/>
        <v>101603.01</v>
      </c>
      <c r="I421" s="55">
        <f t="shared" si="199"/>
        <v>62295.1</v>
      </c>
      <c r="J421" s="55">
        <f t="shared" si="199"/>
        <v>7110</v>
      </c>
      <c r="K421" s="55">
        <f t="shared" si="199"/>
        <v>217246.85092</v>
      </c>
      <c r="L421" s="55">
        <f t="shared" si="199"/>
        <v>218080.81196000002</v>
      </c>
      <c r="M421" s="330">
        <f t="shared" si="199"/>
        <v>217038.36065999998</v>
      </c>
    </row>
    <row r="422" spans="1:13" ht="18" customHeight="1">
      <c r="A422" s="298" t="s">
        <v>603</v>
      </c>
      <c r="B422" s="299"/>
      <c r="C422" s="300"/>
      <c r="D422" s="2"/>
      <c r="E422" s="27"/>
      <c r="F422" s="27"/>
      <c r="G422" s="55"/>
      <c r="H422" s="55"/>
      <c r="I422" s="56"/>
      <c r="J422" s="55"/>
      <c r="K422" s="57"/>
      <c r="L422" s="55"/>
      <c r="M422" s="301"/>
    </row>
    <row r="423" spans="1:13" ht="18" customHeight="1">
      <c r="A423" s="298"/>
      <c r="B423" s="329" t="s">
        <v>298</v>
      </c>
      <c r="C423" s="300"/>
      <c r="D423" s="2" t="s">
        <v>299</v>
      </c>
      <c r="E423" s="27">
        <f t="shared" si="190"/>
        <v>13297.1</v>
      </c>
      <c r="F423" s="27"/>
      <c r="G423" s="55">
        <v>0</v>
      </c>
      <c r="H423" s="55">
        <v>10341</v>
      </c>
      <c r="I423" s="56">
        <v>2956.1</v>
      </c>
      <c r="J423" s="55">
        <v>0</v>
      </c>
      <c r="K423" s="354">
        <f>(E423*(4.2)/100+E423)</f>
        <v>13855.5782</v>
      </c>
      <c r="L423" s="354">
        <f>(E423*(4.6)/100+E423)</f>
        <v>13908.7666</v>
      </c>
      <c r="M423" s="355">
        <f>(E423*(4.1)/100+E423)</f>
        <v>13842.2811</v>
      </c>
    </row>
    <row r="424" spans="1:13" ht="18" customHeight="1">
      <c r="A424" s="326"/>
      <c r="B424" s="303" t="s">
        <v>444</v>
      </c>
      <c r="C424" s="304"/>
      <c r="D424" s="2" t="s">
        <v>180</v>
      </c>
      <c r="E424" s="27">
        <f t="shared" si="190"/>
        <v>183134.16</v>
      </c>
      <c r="F424" s="27">
        <f>F425+F426</f>
        <v>0</v>
      </c>
      <c r="G424" s="27">
        <f>G425+G426</f>
        <v>37482.05</v>
      </c>
      <c r="H424" s="27">
        <f aca="true" t="shared" si="200" ref="H424:M424">H425+H426</f>
        <v>85111.11</v>
      </c>
      <c r="I424" s="27">
        <f t="shared" si="200"/>
        <v>54891</v>
      </c>
      <c r="J424" s="27">
        <f t="shared" si="200"/>
        <v>5650</v>
      </c>
      <c r="K424" s="27">
        <f t="shared" si="200"/>
        <v>190825.79472</v>
      </c>
      <c r="L424" s="27">
        <f t="shared" si="200"/>
        <v>191558.33136</v>
      </c>
      <c r="M424" s="297">
        <f t="shared" si="200"/>
        <v>190642.66056</v>
      </c>
    </row>
    <row r="425" spans="1:13" ht="18" customHeight="1">
      <c r="A425" s="326"/>
      <c r="B425" s="303"/>
      <c r="C425" s="304" t="s">
        <v>561</v>
      </c>
      <c r="D425" s="2" t="s">
        <v>967</v>
      </c>
      <c r="E425" s="27">
        <f t="shared" si="190"/>
        <v>70100</v>
      </c>
      <c r="F425" s="27"/>
      <c r="G425" s="55">
        <v>34766</v>
      </c>
      <c r="H425" s="55">
        <v>2860</v>
      </c>
      <c r="I425" s="56">
        <v>26824</v>
      </c>
      <c r="J425" s="55">
        <v>5650</v>
      </c>
      <c r="K425" s="354">
        <f>(E425*(4.2)/100+E425)</f>
        <v>73044.2</v>
      </c>
      <c r="L425" s="354">
        <f>(E425*(4.6)/100+E425)</f>
        <v>73324.6</v>
      </c>
      <c r="M425" s="355">
        <f>(E425*(4.1)/100+E425)</f>
        <v>72974.1</v>
      </c>
    </row>
    <row r="426" spans="1:13" ht="18" customHeight="1">
      <c r="A426" s="326"/>
      <c r="B426" s="303"/>
      <c r="C426" s="304" t="s">
        <v>962</v>
      </c>
      <c r="D426" s="2" t="s">
        <v>771</v>
      </c>
      <c r="E426" s="27">
        <f t="shared" si="190"/>
        <v>113034.16</v>
      </c>
      <c r="F426" s="27"/>
      <c r="G426" s="55">
        <v>2716.05</v>
      </c>
      <c r="H426" s="55">
        <v>82251.11</v>
      </c>
      <c r="I426" s="56">
        <v>28067</v>
      </c>
      <c r="J426" s="55">
        <v>0</v>
      </c>
      <c r="K426" s="354">
        <f>(E426*(4.2)/100+E426)</f>
        <v>117781.59472000001</v>
      </c>
      <c r="L426" s="354">
        <f>(E426*(4.6)/100+E426)</f>
        <v>118233.73136</v>
      </c>
      <c r="M426" s="355">
        <f>(E426*(4.1)/100+E426)</f>
        <v>117668.56056</v>
      </c>
    </row>
    <row r="427" spans="1:13" ht="18" customHeight="1">
      <c r="A427" s="326"/>
      <c r="B427" s="303" t="s">
        <v>181</v>
      </c>
      <c r="C427" s="304"/>
      <c r="D427" s="2" t="s">
        <v>182</v>
      </c>
      <c r="E427" s="27">
        <f t="shared" si="190"/>
        <v>12059</v>
      </c>
      <c r="F427" s="27"/>
      <c r="G427" s="55">
        <v>0.1</v>
      </c>
      <c r="H427" s="27">
        <v>6150.9</v>
      </c>
      <c r="I427" s="357">
        <v>4448</v>
      </c>
      <c r="J427" s="27">
        <v>1460</v>
      </c>
      <c r="K427" s="354">
        <f>(E427*(4.2)/100+E427)</f>
        <v>12565.478</v>
      </c>
      <c r="L427" s="354">
        <f>(E427*(4.6)/100+E427)</f>
        <v>12613.714</v>
      </c>
      <c r="M427" s="355">
        <f>(E427*(4.1)/100+E427)</f>
        <v>12553.419</v>
      </c>
    </row>
    <row r="428" spans="1:13" ht="18" customHeight="1">
      <c r="A428" s="326"/>
      <c r="B428" s="303" t="s">
        <v>548</v>
      </c>
      <c r="C428" s="304"/>
      <c r="D428" s="2" t="s">
        <v>551</v>
      </c>
      <c r="E428" s="27">
        <f t="shared" si="190"/>
        <v>0</v>
      </c>
      <c r="F428" s="27"/>
      <c r="G428" s="55">
        <v>0</v>
      </c>
      <c r="H428" s="55">
        <v>0</v>
      </c>
      <c r="I428" s="56">
        <v>0</v>
      </c>
      <c r="J428" s="55">
        <v>0</v>
      </c>
      <c r="K428" s="354">
        <f>(E428*(4.7)/100+E428)</f>
        <v>0</v>
      </c>
      <c r="L428" s="354">
        <f>(E428*(4.5)/100+E428)</f>
        <v>0</v>
      </c>
      <c r="M428" s="355">
        <f>(E428*(4)/100+E428)</f>
        <v>0</v>
      </c>
    </row>
    <row r="429" spans="1:13" ht="24" customHeight="1">
      <c r="A429" s="305" t="s">
        <v>165</v>
      </c>
      <c r="B429" s="306"/>
      <c r="C429" s="306"/>
      <c r="D429" s="30" t="s">
        <v>183</v>
      </c>
      <c r="E429" s="27">
        <f t="shared" si="190"/>
        <v>211769</v>
      </c>
      <c r="F429" s="27">
        <f>F430+F439+F444+F451+F461</f>
        <v>0</v>
      </c>
      <c r="G429" s="27">
        <f aca="true" t="shared" si="201" ref="G429:M429">G430+G439+G444+G451+G461</f>
        <v>9670</v>
      </c>
      <c r="H429" s="27">
        <f t="shared" si="201"/>
        <v>170866</v>
      </c>
      <c r="I429" s="27">
        <f t="shared" si="201"/>
        <v>23056</v>
      </c>
      <c r="J429" s="27">
        <f t="shared" si="201"/>
        <v>8177</v>
      </c>
      <c r="K429" s="27">
        <f t="shared" si="201"/>
        <v>220663.29799999998</v>
      </c>
      <c r="L429" s="27">
        <f t="shared" si="201"/>
        <v>221510.37399999998</v>
      </c>
      <c r="M429" s="297">
        <f t="shared" si="201"/>
        <v>220451.529</v>
      </c>
    </row>
    <row r="430" spans="1:13" ht="24" customHeight="1">
      <c r="A430" s="305" t="s">
        <v>672</v>
      </c>
      <c r="B430" s="306"/>
      <c r="C430" s="306"/>
      <c r="D430" s="30" t="s">
        <v>644</v>
      </c>
      <c r="E430" s="27">
        <f t="shared" si="190"/>
        <v>0</v>
      </c>
      <c r="F430" s="27">
        <f>F432+F437</f>
        <v>0</v>
      </c>
      <c r="G430" s="27">
        <f aca="true" t="shared" si="202" ref="G430:M430">G432+G437</f>
        <v>0</v>
      </c>
      <c r="H430" s="27">
        <f t="shared" si="202"/>
        <v>0</v>
      </c>
      <c r="I430" s="27">
        <f t="shared" si="202"/>
        <v>0</v>
      </c>
      <c r="J430" s="27">
        <f t="shared" si="202"/>
        <v>0</v>
      </c>
      <c r="K430" s="27">
        <f t="shared" si="202"/>
        <v>0</v>
      </c>
      <c r="L430" s="27">
        <f t="shared" si="202"/>
        <v>0</v>
      </c>
      <c r="M430" s="297">
        <f t="shared" si="202"/>
        <v>0</v>
      </c>
    </row>
    <row r="431" spans="1:13" ht="18" customHeight="1">
      <c r="A431" s="298" t="s">
        <v>603</v>
      </c>
      <c r="B431" s="299"/>
      <c r="C431" s="300"/>
      <c r="D431" s="2"/>
      <c r="E431" s="27"/>
      <c r="F431" s="27"/>
      <c r="G431" s="55"/>
      <c r="H431" s="23"/>
      <c r="I431" s="56"/>
      <c r="J431" s="23"/>
      <c r="K431" s="57"/>
      <c r="L431" s="23"/>
      <c r="M431" s="301"/>
    </row>
    <row r="432" spans="1:13" ht="30" customHeight="1">
      <c r="A432" s="326"/>
      <c r="B432" s="312" t="s">
        <v>690</v>
      </c>
      <c r="C432" s="312"/>
      <c r="D432" s="2" t="s">
        <v>846</v>
      </c>
      <c r="E432" s="27">
        <f t="shared" si="190"/>
        <v>0</v>
      </c>
      <c r="F432" s="27">
        <f>SUM(F433:F436)</f>
        <v>0</v>
      </c>
      <c r="G432" s="27">
        <f aca="true" t="shared" si="203" ref="G432:M432">SUM(G433:G436)</f>
        <v>0</v>
      </c>
      <c r="H432" s="27">
        <f t="shared" si="203"/>
        <v>0</v>
      </c>
      <c r="I432" s="27">
        <f t="shared" si="203"/>
        <v>0</v>
      </c>
      <c r="J432" s="27">
        <f t="shared" si="203"/>
        <v>0</v>
      </c>
      <c r="K432" s="27">
        <f t="shared" si="203"/>
        <v>0</v>
      </c>
      <c r="L432" s="27">
        <f t="shared" si="203"/>
        <v>0</v>
      </c>
      <c r="M432" s="297">
        <f t="shared" si="203"/>
        <v>0</v>
      </c>
    </row>
    <row r="433" spans="1:13" ht="18" customHeight="1">
      <c r="A433" s="326"/>
      <c r="B433" s="303"/>
      <c r="C433" s="304" t="s">
        <v>479</v>
      </c>
      <c r="D433" s="2" t="s">
        <v>837</v>
      </c>
      <c r="E433" s="27">
        <f t="shared" si="190"/>
        <v>0</v>
      </c>
      <c r="F433" s="27"/>
      <c r="G433" s="55"/>
      <c r="H433" s="55"/>
      <c r="I433" s="56"/>
      <c r="J433" s="55"/>
      <c r="K433" s="57"/>
      <c r="L433" s="55"/>
      <c r="M433" s="301"/>
    </row>
    <row r="434" spans="1:13" ht="18" customHeight="1">
      <c r="A434" s="326"/>
      <c r="B434" s="303"/>
      <c r="C434" s="304" t="s">
        <v>1021</v>
      </c>
      <c r="D434" s="2" t="s">
        <v>348</v>
      </c>
      <c r="E434" s="27">
        <f t="shared" si="190"/>
        <v>0</v>
      </c>
      <c r="F434" s="27"/>
      <c r="G434" s="55"/>
      <c r="H434" s="55"/>
      <c r="I434" s="56"/>
      <c r="J434" s="55"/>
      <c r="K434" s="57"/>
      <c r="L434" s="55"/>
      <c r="M434" s="301"/>
    </row>
    <row r="435" spans="1:13" ht="18" customHeight="1">
      <c r="A435" s="326"/>
      <c r="B435" s="303"/>
      <c r="C435" s="304" t="s">
        <v>835</v>
      </c>
      <c r="D435" s="2" t="s">
        <v>838</v>
      </c>
      <c r="E435" s="27">
        <f t="shared" si="190"/>
        <v>0</v>
      </c>
      <c r="F435" s="27"/>
      <c r="G435" s="55"/>
      <c r="H435" s="55"/>
      <c r="I435" s="56"/>
      <c r="J435" s="55"/>
      <c r="K435" s="57"/>
      <c r="L435" s="55"/>
      <c r="M435" s="301"/>
    </row>
    <row r="436" spans="1:13" ht="18" customHeight="1">
      <c r="A436" s="326"/>
      <c r="B436" s="303"/>
      <c r="C436" s="324" t="s">
        <v>836</v>
      </c>
      <c r="D436" s="2" t="s">
        <v>839</v>
      </c>
      <c r="E436" s="27">
        <f t="shared" si="190"/>
        <v>0</v>
      </c>
      <c r="F436" s="27"/>
      <c r="G436" s="55"/>
      <c r="H436" s="55"/>
      <c r="I436" s="56"/>
      <c r="J436" s="55"/>
      <c r="K436" s="57"/>
      <c r="L436" s="55"/>
      <c r="M436" s="301"/>
    </row>
    <row r="437" spans="1:13" ht="18" customHeight="1">
      <c r="A437" s="326"/>
      <c r="B437" s="303" t="s">
        <v>673</v>
      </c>
      <c r="C437" s="324"/>
      <c r="D437" s="2" t="s">
        <v>669</v>
      </c>
      <c r="E437" s="27">
        <f t="shared" si="190"/>
        <v>0</v>
      </c>
      <c r="F437" s="27">
        <f>F438</f>
        <v>0</v>
      </c>
      <c r="G437" s="27">
        <f aca="true" t="shared" si="204" ref="G437:M437">G438</f>
        <v>0</v>
      </c>
      <c r="H437" s="27">
        <f t="shared" si="204"/>
        <v>0</v>
      </c>
      <c r="I437" s="27">
        <f t="shared" si="204"/>
        <v>0</v>
      </c>
      <c r="J437" s="27">
        <f t="shared" si="204"/>
        <v>0</v>
      </c>
      <c r="K437" s="27">
        <f t="shared" si="204"/>
        <v>0</v>
      </c>
      <c r="L437" s="27">
        <f t="shared" si="204"/>
        <v>0</v>
      </c>
      <c r="M437" s="297">
        <f t="shared" si="204"/>
        <v>0</v>
      </c>
    </row>
    <row r="438" spans="1:13" ht="18" customHeight="1">
      <c r="A438" s="326"/>
      <c r="B438" s="303"/>
      <c r="C438" s="324" t="s">
        <v>670</v>
      </c>
      <c r="D438" s="2" t="s">
        <v>671</v>
      </c>
      <c r="E438" s="27">
        <f t="shared" si="190"/>
        <v>0</v>
      </c>
      <c r="F438" s="27"/>
      <c r="G438" s="55"/>
      <c r="H438" s="55"/>
      <c r="I438" s="56"/>
      <c r="J438" s="55"/>
      <c r="K438" s="57"/>
      <c r="L438" s="55"/>
      <c r="M438" s="301"/>
    </row>
    <row r="439" spans="1:13" ht="15.75">
      <c r="A439" s="311" t="s">
        <v>691</v>
      </c>
      <c r="B439" s="303"/>
      <c r="C439" s="321"/>
      <c r="D439" s="30" t="s">
        <v>517</v>
      </c>
      <c r="E439" s="27">
        <f t="shared" si="190"/>
        <v>0</v>
      </c>
      <c r="F439" s="27">
        <f>F441+F442+F443</f>
        <v>0</v>
      </c>
      <c r="G439" s="27">
        <f aca="true" t="shared" si="205" ref="G439:M439">G441+G442+G443</f>
        <v>0</v>
      </c>
      <c r="H439" s="27">
        <f t="shared" si="205"/>
        <v>0</v>
      </c>
      <c r="I439" s="27">
        <f t="shared" si="205"/>
        <v>0</v>
      </c>
      <c r="J439" s="27">
        <f t="shared" si="205"/>
        <v>0</v>
      </c>
      <c r="K439" s="27">
        <f t="shared" si="205"/>
        <v>0</v>
      </c>
      <c r="L439" s="27">
        <f t="shared" si="205"/>
        <v>0</v>
      </c>
      <c r="M439" s="297">
        <f t="shared" si="205"/>
        <v>0</v>
      </c>
    </row>
    <row r="440" spans="1:13" ht="18" customHeight="1">
      <c r="A440" s="298" t="s">
        <v>603</v>
      </c>
      <c r="B440" s="299"/>
      <c r="C440" s="300"/>
      <c r="D440" s="2"/>
      <c r="E440" s="27"/>
      <c r="F440" s="27"/>
      <c r="G440" s="55"/>
      <c r="H440" s="55"/>
      <c r="I440" s="56"/>
      <c r="J440" s="55"/>
      <c r="K440" s="57"/>
      <c r="L440" s="55"/>
      <c r="M440" s="301"/>
    </row>
    <row r="441" spans="1:13" ht="18" customHeight="1">
      <c r="A441" s="311"/>
      <c r="B441" s="303" t="s">
        <v>674</v>
      </c>
      <c r="C441" s="324"/>
      <c r="D441" s="2" t="s">
        <v>900</v>
      </c>
      <c r="E441" s="27">
        <f t="shared" si="190"/>
        <v>0</v>
      </c>
      <c r="F441" s="27"/>
      <c r="G441" s="55"/>
      <c r="H441" s="55"/>
      <c r="I441" s="56"/>
      <c r="J441" s="55"/>
      <c r="K441" s="57"/>
      <c r="L441" s="55"/>
      <c r="M441" s="301"/>
    </row>
    <row r="442" spans="1:13" ht="18" customHeight="1">
      <c r="A442" s="311"/>
      <c r="B442" s="303" t="s">
        <v>675</v>
      </c>
      <c r="C442" s="324"/>
      <c r="D442" s="2" t="s">
        <v>349</v>
      </c>
      <c r="E442" s="27">
        <f t="shared" si="190"/>
        <v>0</v>
      </c>
      <c r="F442" s="27"/>
      <c r="G442" s="55"/>
      <c r="H442" s="55"/>
      <c r="I442" s="56"/>
      <c r="J442" s="55"/>
      <c r="K442" s="57"/>
      <c r="L442" s="55"/>
      <c r="M442" s="301"/>
    </row>
    <row r="443" spans="1:13" ht="18" customHeight="1">
      <c r="A443" s="311"/>
      <c r="B443" s="313" t="s">
        <v>440</v>
      </c>
      <c r="C443" s="324"/>
      <c r="D443" s="2" t="s">
        <v>350</v>
      </c>
      <c r="E443" s="27">
        <f t="shared" si="190"/>
        <v>0</v>
      </c>
      <c r="F443" s="27"/>
      <c r="G443" s="55"/>
      <c r="H443" s="55"/>
      <c r="I443" s="56"/>
      <c r="J443" s="55"/>
      <c r="K443" s="57"/>
      <c r="L443" s="55"/>
      <c r="M443" s="301"/>
    </row>
    <row r="444" spans="1:13" ht="23.25" customHeight="1">
      <c r="A444" s="331" t="s">
        <v>303</v>
      </c>
      <c r="B444" s="332"/>
      <c r="C444" s="332"/>
      <c r="D444" s="30" t="s">
        <v>520</v>
      </c>
      <c r="E444" s="27">
        <f t="shared" si="190"/>
        <v>0</v>
      </c>
      <c r="F444" s="27">
        <f>F446+F450</f>
        <v>0</v>
      </c>
      <c r="G444" s="27">
        <f aca="true" t="shared" si="206" ref="G444:M444">G446+G450</f>
        <v>0</v>
      </c>
      <c r="H444" s="27">
        <f t="shared" si="206"/>
        <v>0</v>
      </c>
      <c r="I444" s="27">
        <f t="shared" si="206"/>
        <v>0</v>
      </c>
      <c r="J444" s="27">
        <f t="shared" si="206"/>
        <v>0</v>
      </c>
      <c r="K444" s="27">
        <f t="shared" si="206"/>
        <v>0</v>
      </c>
      <c r="L444" s="27">
        <f t="shared" si="206"/>
        <v>0</v>
      </c>
      <c r="M444" s="297">
        <f t="shared" si="206"/>
        <v>0</v>
      </c>
    </row>
    <row r="445" spans="1:13" ht="18" customHeight="1">
      <c r="A445" s="298" t="s">
        <v>603</v>
      </c>
      <c r="B445" s="299"/>
      <c r="C445" s="300"/>
      <c r="D445" s="2"/>
      <c r="E445" s="27"/>
      <c r="F445" s="27"/>
      <c r="G445" s="55"/>
      <c r="H445" s="55"/>
      <c r="I445" s="56"/>
      <c r="J445" s="55"/>
      <c r="K445" s="57"/>
      <c r="L445" s="55"/>
      <c r="M445" s="301"/>
    </row>
    <row r="446" spans="1:13" ht="18" customHeight="1">
      <c r="A446" s="326"/>
      <c r="B446" s="313" t="s">
        <v>9</v>
      </c>
      <c r="C446" s="321"/>
      <c r="D446" s="2" t="s">
        <v>521</v>
      </c>
      <c r="E446" s="27">
        <f t="shared" si="190"/>
        <v>0</v>
      </c>
      <c r="F446" s="27">
        <f>SUM(F447:F449)</f>
        <v>0</v>
      </c>
      <c r="G446" s="27">
        <f aca="true" t="shared" si="207" ref="G446:M446">SUM(G447:G449)</f>
        <v>0</v>
      </c>
      <c r="H446" s="27">
        <f t="shared" si="207"/>
        <v>0</v>
      </c>
      <c r="I446" s="27">
        <f t="shared" si="207"/>
        <v>0</v>
      </c>
      <c r="J446" s="27">
        <f t="shared" si="207"/>
        <v>0</v>
      </c>
      <c r="K446" s="27">
        <f t="shared" si="207"/>
        <v>0</v>
      </c>
      <c r="L446" s="27">
        <f t="shared" si="207"/>
        <v>0</v>
      </c>
      <c r="M446" s="297">
        <f t="shared" si="207"/>
        <v>0</v>
      </c>
    </row>
    <row r="447" spans="1:13" ht="18" customHeight="1">
      <c r="A447" s="326"/>
      <c r="B447" s="313"/>
      <c r="C447" s="304" t="s">
        <v>268</v>
      </c>
      <c r="D447" s="2" t="s">
        <v>269</v>
      </c>
      <c r="E447" s="27">
        <f t="shared" si="190"/>
        <v>0</v>
      </c>
      <c r="F447" s="27"/>
      <c r="G447" s="55"/>
      <c r="H447" s="55"/>
      <c r="I447" s="56"/>
      <c r="J447" s="55"/>
      <c r="K447" s="57"/>
      <c r="L447" s="55"/>
      <c r="M447" s="301"/>
    </row>
    <row r="448" spans="1:13" ht="18" customHeight="1">
      <c r="A448" s="326"/>
      <c r="B448" s="313"/>
      <c r="C448" s="304" t="s">
        <v>10</v>
      </c>
      <c r="D448" s="2" t="s">
        <v>11</v>
      </c>
      <c r="E448" s="27">
        <f t="shared" si="190"/>
        <v>0</v>
      </c>
      <c r="F448" s="27"/>
      <c r="G448" s="55"/>
      <c r="H448" s="55"/>
      <c r="I448" s="56"/>
      <c r="J448" s="55"/>
      <c r="K448" s="57"/>
      <c r="L448" s="55"/>
      <c r="M448" s="301"/>
    </row>
    <row r="449" spans="1:13" ht="18" customHeight="1">
      <c r="A449" s="326"/>
      <c r="B449" s="313"/>
      <c r="C449" s="324" t="s">
        <v>794</v>
      </c>
      <c r="D449" s="32" t="s">
        <v>680</v>
      </c>
      <c r="E449" s="27">
        <f t="shared" si="190"/>
        <v>0</v>
      </c>
      <c r="F449" s="27"/>
      <c r="G449" s="55"/>
      <c r="H449" s="55"/>
      <c r="I449" s="56"/>
      <c r="J449" s="55"/>
      <c r="K449" s="57"/>
      <c r="L449" s="55"/>
      <c r="M449" s="301"/>
    </row>
    <row r="450" spans="1:13" ht="27" customHeight="1">
      <c r="A450" s="326"/>
      <c r="B450" s="90" t="s">
        <v>301</v>
      </c>
      <c r="C450" s="91"/>
      <c r="D450" s="32" t="s">
        <v>302</v>
      </c>
      <c r="E450" s="27">
        <f t="shared" si="190"/>
        <v>0</v>
      </c>
      <c r="F450" s="27"/>
      <c r="G450" s="55"/>
      <c r="H450" s="55"/>
      <c r="I450" s="56"/>
      <c r="J450" s="55"/>
      <c r="K450" s="57"/>
      <c r="L450" s="55"/>
      <c r="M450" s="301"/>
    </row>
    <row r="451" spans="1:13" ht="18" customHeight="1">
      <c r="A451" s="311" t="s">
        <v>878</v>
      </c>
      <c r="B451" s="313"/>
      <c r="C451" s="321"/>
      <c r="D451" s="30" t="s">
        <v>615</v>
      </c>
      <c r="E451" s="27">
        <f t="shared" si="190"/>
        <v>211769</v>
      </c>
      <c r="F451" s="27">
        <f>F453+F457+F460</f>
        <v>0</v>
      </c>
      <c r="G451" s="27">
        <f aca="true" t="shared" si="208" ref="G451:M451">G453+G457+G460</f>
        <v>9670</v>
      </c>
      <c r="H451" s="27">
        <f t="shared" si="208"/>
        <v>170866</v>
      </c>
      <c r="I451" s="27">
        <f t="shared" si="208"/>
        <v>23056</v>
      </c>
      <c r="J451" s="27">
        <f t="shared" si="208"/>
        <v>8177</v>
      </c>
      <c r="K451" s="27">
        <f t="shared" si="208"/>
        <v>220663.29799999998</v>
      </c>
      <c r="L451" s="27">
        <f t="shared" si="208"/>
        <v>221510.37399999998</v>
      </c>
      <c r="M451" s="297">
        <f t="shared" si="208"/>
        <v>220451.529</v>
      </c>
    </row>
    <row r="452" spans="1:13" ht="18" customHeight="1">
      <c r="A452" s="298" t="s">
        <v>603</v>
      </c>
      <c r="B452" s="299"/>
      <c r="C452" s="300"/>
      <c r="D452" s="2"/>
      <c r="E452" s="27"/>
      <c r="F452" s="27"/>
      <c r="G452" s="27"/>
      <c r="H452" s="27"/>
      <c r="I452" s="357"/>
      <c r="J452" s="27"/>
      <c r="K452" s="57"/>
      <c r="L452" s="27"/>
      <c r="M452" s="301"/>
    </row>
    <row r="453" spans="1:13" ht="18" customHeight="1">
      <c r="A453" s="326"/>
      <c r="B453" s="303" t="s">
        <v>344</v>
      </c>
      <c r="C453" s="321"/>
      <c r="D453" s="2" t="s">
        <v>894</v>
      </c>
      <c r="E453" s="27">
        <f t="shared" si="190"/>
        <v>211769</v>
      </c>
      <c r="F453" s="27">
        <f>SUM(F454:F456)</f>
        <v>0</v>
      </c>
      <c r="G453" s="27">
        <f aca="true" t="shared" si="209" ref="G453:M453">SUM(G454:G456)</f>
        <v>9670</v>
      </c>
      <c r="H453" s="27">
        <f t="shared" si="209"/>
        <v>170866</v>
      </c>
      <c r="I453" s="27">
        <f t="shared" si="209"/>
        <v>23056</v>
      </c>
      <c r="J453" s="27">
        <f t="shared" si="209"/>
        <v>8177</v>
      </c>
      <c r="K453" s="27">
        <f t="shared" si="209"/>
        <v>220663.29799999998</v>
      </c>
      <c r="L453" s="27">
        <f t="shared" si="209"/>
        <v>221510.37399999998</v>
      </c>
      <c r="M453" s="297">
        <f t="shared" si="209"/>
        <v>220451.529</v>
      </c>
    </row>
    <row r="454" spans="1:13" ht="18" customHeight="1">
      <c r="A454" s="326"/>
      <c r="B454" s="303"/>
      <c r="C454" s="324" t="s">
        <v>681</v>
      </c>
      <c r="D454" s="32" t="s">
        <v>684</v>
      </c>
      <c r="E454" s="27">
        <f t="shared" si="190"/>
        <v>0</v>
      </c>
      <c r="F454" s="27"/>
      <c r="G454" s="27"/>
      <c r="H454" s="27"/>
      <c r="I454" s="357"/>
      <c r="J454" s="27"/>
      <c r="K454" s="57"/>
      <c r="L454" s="27"/>
      <c r="M454" s="301"/>
    </row>
    <row r="455" spans="1:13" ht="18" customHeight="1">
      <c r="A455" s="326"/>
      <c r="B455" s="303"/>
      <c r="C455" s="324" t="s">
        <v>682</v>
      </c>
      <c r="D455" s="32" t="s">
        <v>772</v>
      </c>
      <c r="E455" s="27">
        <f t="shared" si="190"/>
        <v>7205</v>
      </c>
      <c r="F455" s="27"/>
      <c r="G455" s="27">
        <v>0</v>
      </c>
      <c r="H455" s="27">
        <v>7205</v>
      </c>
      <c r="I455" s="357">
        <v>0</v>
      </c>
      <c r="J455" s="27">
        <v>0</v>
      </c>
      <c r="K455" s="354">
        <f>(E455*(4.2)/100+E455)</f>
        <v>7507.61</v>
      </c>
      <c r="L455" s="354">
        <f>(E455*(4.6)/100+E455)</f>
        <v>7536.43</v>
      </c>
      <c r="M455" s="355">
        <f>(E455*(4.1)/100+E455)</f>
        <v>7500.405</v>
      </c>
    </row>
    <row r="456" spans="1:13" ht="18" customHeight="1">
      <c r="A456" s="326"/>
      <c r="B456" s="303"/>
      <c r="C456" s="304" t="s">
        <v>683</v>
      </c>
      <c r="D456" s="32" t="s">
        <v>17</v>
      </c>
      <c r="E456" s="27">
        <f t="shared" si="190"/>
        <v>204564</v>
      </c>
      <c r="F456" s="27"/>
      <c r="G456" s="27">
        <v>9670</v>
      </c>
      <c r="H456" s="27">
        <v>163661</v>
      </c>
      <c r="I456" s="357">
        <v>23056</v>
      </c>
      <c r="J456" s="27">
        <v>8177</v>
      </c>
      <c r="K456" s="354">
        <f>(E456*(4.2)/100+E456)</f>
        <v>213155.688</v>
      </c>
      <c r="L456" s="354">
        <f>(E456*(4.6)/100+E456)</f>
        <v>213973.944</v>
      </c>
      <c r="M456" s="355">
        <f>(E456*(4.1)/100+E456)</f>
        <v>212951.124</v>
      </c>
    </row>
    <row r="457" spans="1:13" ht="18" customHeight="1">
      <c r="A457" s="326"/>
      <c r="B457" s="303" t="s">
        <v>879</v>
      </c>
      <c r="C457" s="304"/>
      <c r="D457" s="2" t="s">
        <v>286</v>
      </c>
      <c r="E457" s="27">
        <f t="shared" si="190"/>
        <v>0</v>
      </c>
      <c r="F457" s="27">
        <f>SUM(F458:F459)</f>
        <v>0</v>
      </c>
      <c r="G457" s="27">
        <f aca="true" t="shared" si="210" ref="G457:M457">SUM(G458:G459)</f>
        <v>0</v>
      </c>
      <c r="H457" s="27">
        <f t="shared" si="210"/>
        <v>0</v>
      </c>
      <c r="I457" s="27">
        <f t="shared" si="210"/>
        <v>0</v>
      </c>
      <c r="J457" s="27">
        <f t="shared" si="210"/>
        <v>0</v>
      </c>
      <c r="K457" s="27">
        <f t="shared" si="210"/>
        <v>0</v>
      </c>
      <c r="L457" s="27">
        <f t="shared" si="210"/>
        <v>0</v>
      </c>
      <c r="M457" s="297">
        <f t="shared" si="210"/>
        <v>0</v>
      </c>
    </row>
    <row r="458" spans="1:13" ht="18" customHeight="1">
      <c r="A458" s="326"/>
      <c r="B458" s="303"/>
      <c r="C458" s="304" t="s">
        <v>876</v>
      </c>
      <c r="D458" s="2" t="s">
        <v>877</v>
      </c>
      <c r="E458" s="27">
        <f t="shared" si="190"/>
        <v>0</v>
      </c>
      <c r="F458" s="27"/>
      <c r="G458" s="27"/>
      <c r="H458" s="27"/>
      <c r="I458" s="357"/>
      <c r="J458" s="27"/>
      <c r="K458" s="57"/>
      <c r="L458" s="27"/>
      <c r="M458" s="301"/>
    </row>
    <row r="459" spans="1:13" ht="18" customHeight="1">
      <c r="A459" s="326"/>
      <c r="B459" s="303"/>
      <c r="C459" s="304" t="s">
        <v>351</v>
      </c>
      <c r="D459" s="2" t="s">
        <v>352</v>
      </c>
      <c r="E459" s="27">
        <f aca="true" t="shared" si="211" ref="E459:E473">G459+H459+I459+J459</f>
        <v>0</v>
      </c>
      <c r="F459" s="27"/>
      <c r="G459" s="27"/>
      <c r="H459" s="27"/>
      <c r="I459" s="357"/>
      <c r="J459" s="27"/>
      <c r="K459" s="57"/>
      <c r="L459" s="27"/>
      <c r="M459" s="301"/>
    </row>
    <row r="460" spans="1:13" ht="18" customHeight="1">
      <c r="A460" s="334"/>
      <c r="B460" s="303" t="s">
        <v>645</v>
      </c>
      <c r="C460" s="300"/>
      <c r="D460" s="2" t="s">
        <v>618</v>
      </c>
      <c r="E460" s="27">
        <f t="shared" si="211"/>
        <v>0</v>
      </c>
      <c r="F460" s="27"/>
      <c r="G460" s="27"/>
      <c r="H460" s="27"/>
      <c r="I460" s="357"/>
      <c r="J460" s="27"/>
      <c r="K460" s="57"/>
      <c r="L460" s="27"/>
      <c r="M460" s="301"/>
    </row>
    <row r="461" spans="1:13" ht="26.25" customHeight="1">
      <c r="A461" s="305" t="s">
        <v>556</v>
      </c>
      <c r="B461" s="306"/>
      <c r="C461" s="306"/>
      <c r="D461" s="30" t="s">
        <v>321</v>
      </c>
      <c r="E461" s="27">
        <f t="shared" si="211"/>
        <v>0</v>
      </c>
      <c r="F461" s="27">
        <f>F463+F464+F465+F466+F467</f>
        <v>0</v>
      </c>
      <c r="G461" s="27">
        <f aca="true" t="shared" si="212" ref="G461:M461">G463+G464+G465+G466+G467</f>
        <v>0</v>
      </c>
      <c r="H461" s="27">
        <f t="shared" si="212"/>
        <v>0</v>
      </c>
      <c r="I461" s="27">
        <f t="shared" si="212"/>
        <v>0</v>
      </c>
      <c r="J461" s="27">
        <f t="shared" si="212"/>
        <v>0</v>
      </c>
      <c r="K461" s="27">
        <f t="shared" si="212"/>
        <v>0</v>
      </c>
      <c r="L461" s="27">
        <f t="shared" si="212"/>
        <v>0</v>
      </c>
      <c r="M461" s="297">
        <f t="shared" si="212"/>
        <v>0</v>
      </c>
    </row>
    <row r="462" spans="1:13" ht="18" customHeight="1">
      <c r="A462" s="298" t="s">
        <v>603</v>
      </c>
      <c r="B462" s="299"/>
      <c r="C462" s="300"/>
      <c r="D462" s="2"/>
      <c r="E462" s="27"/>
      <c r="F462" s="27"/>
      <c r="G462" s="55"/>
      <c r="H462" s="23"/>
      <c r="I462" s="356"/>
      <c r="J462" s="23"/>
      <c r="K462" s="57"/>
      <c r="L462" s="23"/>
      <c r="M462" s="301"/>
    </row>
    <row r="463" spans="1:13" ht="18" customHeight="1">
      <c r="A463" s="311"/>
      <c r="B463" s="336" t="s">
        <v>442</v>
      </c>
      <c r="C463" s="336"/>
      <c r="D463" s="2" t="s">
        <v>1042</v>
      </c>
      <c r="E463" s="27">
        <f t="shared" si="211"/>
        <v>0</v>
      </c>
      <c r="F463" s="27"/>
      <c r="G463" s="55"/>
      <c r="H463" s="55"/>
      <c r="I463" s="56"/>
      <c r="J463" s="55"/>
      <c r="K463" s="57"/>
      <c r="L463" s="55"/>
      <c r="M463" s="301"/>
    </row>
    <row r="464" spans="1:13" ht="18" customHeight="1">
      <c r="A464" s="337"/>
      <c r="B464" s="303" t="s">
        <v>8</v>
      </c>
      <c r="C464" s="324"/>
      <c r="D464" s="2" t="s">
        <v>696</v>
      </c>
      <c r="E464" s="27">
        <f t="shared" si="211"/>
        <v>0</v>
      </c>
      <c r="F464" s="27"/>
      <c r="G464" s="55"/>
      <c r="H464" s="55"/>
      <c r="I464" s="56"/>
      <c r="J464" s="55"/>
      <c r="K464" s="57"/>
      <c r="L464" s="55"/>
      <c r="M464" s="301"/>
    </row>
    <row r="465" spans="1:13" ht="18" customHeight="1">
      <c r="A465" s="311"/>
      <c r="B465" s="303" t="s">
        <v>899</v>
      </c>
      <c r="C465" s="324"/>
      <c r="D465" s="2" t="s">
        <v>697</v>
      </c>
      <c r="E465" s="27">
        <f t="shared" si="211"/>
        <v>0</v>
      </c>
      <c r="F465" s="27"/>
      <c r="G465" s="55"/>
      <c r="H465" s="55"/>
      <c r="I465" s="56"/>
      <c r="J465" s="55"/>
      <c r="K465" s="57"/>
      <c r="L465" s="55"/>
      <c r="M465" s="301"/>
    </row>
    <row r="466" spans="1:13" ht="18" customHeight="1">
      <c r="A466" s="311"/>
      <c r="B466" s="303" t="s">
        <v>443</v>
      </c>
      <c r="C466" s="324"/>
      <c r="D466" s="2" t="s">
        <v>698</v>
      </c>
      <c r="E466" s="27">
        <f t="shared" si="211"/>
        <v>0</v>
      </c>
      <c r="F466" s="27"/>
      <c r="G466" s="55"/>
      <c r="H466" s="55"/>
      <c r="I466" s="56"/>
      <c r="J466" s="55"/>
      <c r="K466" s="57"/>
      <c r="L466" s="55"/>
      <c r="M466" s="301"/>
    </row>
    <row r="467" spans="1:13" ht="18" customHeight="1">
      <c r="A467" s="311"/>
      <c r="B467" s="313" t="s">
        <v>441</v>
      </c>
      <c r="C467" s="324"/>
      <c r="D467" s="2" t="s">
        <v>619</v>
      </c>
      <c r="E467" s="27">
        <f t="shared" si="211"/>
        <v>0</v>
      </c>
      <c r="F467" s="27"/>
      <c r="G467" s="55">
        <v>0</v>
      </c>
      <c r="H467" s="55">
        <v>0</v>
      </c>
      <c r="I467" s="56">
        <v>0</v>
      </c>
      <c r="J467" s="55">
        <v>0</v>
      </c>
      <c r="K467" s="354">
        <f>(E467*(4.7)/100+E467)</f>
        <v>0</v>
      </c>
      <c r="L467" s="354">
        <f>(E467*(4.5)/100+E467)</f>
        <v>0</v>
      </c>
      <c r="M467" s="355">
        <f>(E467*(4)/100+E467)</f>
        <v>0</v>
      </c>
    </row>
    <row r="468" spans="1:13" ht="18" customHeight="1">
      <c r="A468" s="358" t="s">
        <v>715</v>
      </c>
      <c r="B468" s="339"/>
      <c r="C468" s="340"/>
      <c r="D468" s="30" t="s">
        <v>270</v>
      </c>
      <c r="E468" s="27">
        <f t="shared" si="211"/>
        <v>84177.92000000004</v>
      </c>
      <c r="F468" s="27">
        <f>F469+F470+F472</f>
        <v>0</v>
      </c>
      <c r="G468" s="27">
        <f aca="true" t="shared" si="213" ref="G468:M468">G469+G470+G472</f>
        <v>17605.750000000015</v>
      </c>
      <c r="H468" s="27">
        <f t="shared" si="213"/>
        <v>-170697.45999999996</v>
      </c>
      <c r="I468" s="27">
        <f t="shared" si="213"/>
        <v>187091.72</v>
      </c>
      <c r="J468" s="27">
        <f t="shared" si="213"/>
        <v>50177.91</v>
      </c>
      <c r="K468" s="27">
        <f t="shared" si="213"/>
        <v>365529.52578</v>
      </c>
      <c r="L468" s="27">
        <f t="shared" si="213"/>
        <v>366932.72258000006</v>
      </c>
      <c r="M468" s="297">
        <f t="shared" si="213"/>
        <v>365181.9672000003</v>
      </c>
    </row>
    <row r="469" spans="1:13" ht="18" customHeight="1">
      <c r="A469" s="298" t="s">
        <v>424</v>
      </c>
      <c r="B469" s="299"/>
      <c r="C469" s="300"/>
      <c r="D469" s="2" t="s">
        <v>271</v>
      </c>
      <c r="E469" s="27">
        <f t="shared" si="211"/>
        <v>0</v>
      </c>
      <c r="F469" s="27"/>
      <c r="G469" s="55"/>
      <c r="H469" s="55"/>
      <c r="I469" s="56"/>
      <c r="J469" s="55"/>
      <c r="K469" s="57"/>
      <c r="L469" s="55"/>
      <c r="M469" s="301"/>
    </row>
    <row r="470" spans="1:13" ht="18" customHeight="1">
      <c r="A470" s="298" t="s">
        <v>36</v>
      </c>
      <c r="B470" s="299"/>
      <c r="C470" s="300"/>
      <c r="D470" s="33" t="s">
        <v>734</v>
      </c>
      <c r="E470" s="27">
        <f t="shared" si="211"/>
        <v>84177.92000000004</v>
      </c>
      <c r="F470" s="27">
        <f>F471</f>
        <v>0</v>
      </c>
      <c r="G470" s="27">
        <f aca="true" t="shared" si="214" ref="G470:M470">G471</f>
        <v>17605.750000000015</v>
      </c>
      <c r="H470" s="27">
        <f t="shared" si="214"/>
        <v>-170697.45999999996</v>
      </c>
      <c r="I470" s="27">
        <f t="shared" si="214"/>
        <v>187091.72</v>
      </c>
      <c r="J470" s="27">
        <f t="shared" si="214"/>
        <v>50177.91</v>
      </c>
      <c r="K470" s="27">
        <f t="shared" si="214"/>
        <v>365529.52578</v>
      </c>
      <c r="L470" s="27">
        <f t="shared" si="214"/>
        <v>366932.72258000006</v>
      </c>
      <c r="M470" s="297">
        <f t="shared" si="214"/>
        <v>365181.9672000003</v>
      </c>
    </row>
    <row r="471" spans="1:13" ht="18" customHeight="1">
      <c r="A471" s="341"/>
      <c r="B471" s="342" t="s">
        <v>235</v>
      </c>
      <c r="C471" s="342"/>
      <c r="D471" s="33" t="s">
        <v>236</v>
      </c>
      <c r="E471" s="27">
        <f t="shared" si="211"/>
        <v>84177.92000000004</v>
      </c>
      <c r="F471" s="27"/>
      <c r="G471" s="55">
        <f>G327-'11-01 Venituri-02'!F520</f>
        <v>17605.750000000015</v>
      </c>
      <c r="H471" s="55">
        <f>H327-'11-01 Venituri-02'!G520</f>
        <v>-170697.45999999996</v>
      </c>
      <c r="I471" s="55">
        <f>I327-'11-01 Venituri-02'!H520</f>
        <v>187091.72</v>
      </c>
      <c r="J471" s="55">
        <f>J327-'11-01 Venituri-02'!I520</f>
        <v>50177.91</v>
      </c>
      <c r="K471" s="55">
        <f>K327-'11-01 Venituri-02'!J520</f>
        <v>365529.52578</v>
      </c>
      <c r="L471" s="55">
        <f>L327-'11-01 Venituri-02'!K520</f>
        <v>366932.72258000006</v>
      </c>
      <c r="M471" s="330">
        <f>M327-'11-01 Venituri-02'!L520</f>
        <v>365181.9672000003</v>
      </c>
    </row>
    <row r="472" spans="1:13" ht="18" customHeight="1">
      <c r="A472" s="343" t="s">
        <v>1468</v>
      </c>
      <c r="B472" s="344"/>
      <c r="C472" s="345"/>
      <c r="D472" s="33" t="s">
        <v>597</v>
      </c>
      <c r="E472" s="27">
        <f t="shared" si="211"/>
        <v>0</v>
      </c>
      <c r="F472" s="27">
        <f>F473</f>
        <v>0</v>
      </c>
      <c r="G472" s="27">
        <f aca="true" t="shared" si="215" ref="G472:M472">G473</f>
        <v>0</v>
      </c>
      <c r="H472" s="27">
        <f t="shared" si="215"/>
        <v>0</v>
      </c>
      <c r="I472" s="27">
        <f t="shared" si="215"/>
        <v>0</v>
      </c>
      <c r="J472" s="27">
        <f t="shared" si="215"/>
        <v>0</v>
      </c>
      <c r="K472" s="27">
        <f t="shared" si="215"/>
        <v>0</v>
      </c>
      <c r="L472" s="27">
        <f t="shared" si="215"/>
        <v>0</v>
      </c>
      <c r="M472" s="297">
        <f t="shared" si="215"/>
        <v>0</v>
      </c>
    </row>
    <row r="473" spans="1:13" ht="18" customHeight="1" thickBot="1">
      <c r="A473" s="366"/>
      <c r="B473" s="367" t="s">
        <v>1023</v>
      </c>
      <c r="C473" s="367"/>
      <c r="D473" s="368" t="s">
        <v>1024</v>
      </c>
      <c r="E473" s="369">
        <f t="shared" si="211"/>
        <v>0</v>
      </c>
      <c r="F473" s="369"/>
      <c r="G473" s="370"/>
      <c r="H473" s="370"/>
      <c r="I473" s="370"/>
      <c r="J473" s="370"/>
      <c r="K473" s="370"/>
      <c r="L473" s="370"/>
      <c r="M473" s="371"/>
    </row>
    <row r="475" spans="2:3" ht="15.75">
      <c r="B475" s="103"/>
      <c r="C475" s="265"/>
    </row>
    <row r="476" spans="2:3" ht="15.75">
      <c r="B476" s="103"/>
      <c r="C476" s="265"/>
    </row>
    <row r="477" spans="2:3" ht="18.75">
      <c r="B477" s="372" t="s">
        <v>1469</v>
      </c>
      <c r="C477" s="265"/>
    </row>
    <row r="478" spans="2:3" ht="15.75">
      <c r="B478" s="103"/>
      <c r="C478" s="4"/>
    </row>
    <row r="479" ht="31.5">
      <c r="C479" s="267" t="s">
        <v>1045</v>
      </c>
    </row>
    <row r="480" spans="3:9" ht="15.75">
      <c r="C480" s="267"/>
      <c r="E480" s="268" t="s">
        <v>273</v>
      </c>
      <c r="F480" s="373"/>
      <c r="G480" s="10"/>
      <c r="H480" s="10"/>
      <c r="I480" s="17"/>
    </row>
    <row r="481" spans="1:9" ht="15.75">
      <c r="A481" s="269"/>
      <c r="B481" s="269"/>
      <c r="C481" s="267"/>
      <c r="E481" s="270" t="s">
        <v>274</v>
      </c>
      <c r="F481" s="270"/>
      <c r="G481" s="10"/>
      <c r="H481" s="271"/>
      <c r="I481" s="17"/>
    </row>
    <row r="482" spans="1:3" ht="15.75">
      <c r="A482" s="94"/>
      <c r="B482" s="94"/>
      <c r="C482" s="267"/>
    </row>
  </sheetData>
  <sheetProtection/>
  <mergeCells count="107">
    <mergeCell ref="B450:C450"/>
    <mergeCell ref="B144:C144"/>
    <mergeCell ref="B268:C268"/>
    <mergeCell ref="A282:C282"/>
    <mergeCell ref="A283:C283"/>
    <mergeCell ref="B285:C285"/>
    <mergeCell ref="A248:C248"/>
    <mergeCell ref="B260:C260"/>
    <mergeCell ref="A262:C262"/>
    <mergeCell ref="B190:C190"/>
    <mergeCell ref="A191:C191"/>
    <mergeCell ref="A195:C195"/>
    <mergeCell ref="A201:C201"/>
    <mergeCell ref="A263:C263"/>
    <mergeCell ref="A202:C202"/>
    <mergeCell ref="B223:C223"/>
    <mergeCell ref="A229:C229"/>
    <mergeCell ref="B231:C231"/>
    <mergeCell ref="B219:C219"/>
    <mergeCell ref="B255:C255"/>
    <mergeCell ref="B188:C188"/>
    <mergeCell ref="B189:C189"/>
    <mergeCell ref="A178:C178"/>
    <mergeCell ref="B181:C181"/>
    <mergeCell ref="B182:C182"/>
    <mergeCell ref="A186:C186"/>
    <mergeCell ref="A173:C173"/>
    <mergeCell ref="A138:C138"/>
    <mergeCell ref="B159:C159"/>
    <mergeCell ref="B167:C167"/>
    <mergeCell ref="B168:C168"/>
    <mergeCell ref="A5:K5"/>
    <mergeCell ref="A6:K6"/>
    <mergeCell ref="B170:C170"/>
    <mergeCell ref="B171:C171"/>
    <mergeCell ref="B23:C23"/>
    <mergeCell ref="A481:B481"/>
    <mergeCell ref="A42:C42"/>
    <mergeCell ref="A43:C43"/>
    <mergeCell ref="B64:C64"/>
    <mergeCell ref="A70:C70"/>
    <mergeCell ref="B72:C72"/>
    <mergeCell ref="A89:C89"/>
    <mergeCell ref="B101:C101"/>
    <mergeCell ref="A103:C103"/>
    <mergeCell ref="A104:C104"/>
    <mergeCell ref="A13:C13"/>
    <mergeCell ref="E10:J10"/>
    <mergeCell ref="K10:M10"/>
    <mergeCell ref="K11:K12"/>
    <mergeCell ref="L11:L12"/>
    <mergeCell ref="M11:M12"/>
    <mergeCell ref="E11:F11"/>
    <mergeCell ref="G11:J11"/>
    <mergeCell ref="B126:C126"/>
    <mergeCell ref="A172:C172"/>
    <mergeCell ref="D10:D12"/>
    <mergeCell ref="A27:C27"/>
    <mergeCell ref="B29:C29"/>
    <mergeCell ref="B30:C30"/>
    <mergeCell ref="A10:C12"/>
    <mergeCell ref="A14:C14"/>
    <mergeCell ref="A19:C19"/>
    <mergeCell ref="B22:C22"/>
    <mergeCell ref="B31:C31"/>
    <mergeCell ref="A32:C32"/>
    <mergeCell ref="A36:C36"/>
    <mergeCell ref="B109:C109"/>
    <mergeCell ref="A123:C123"/>
    <mergeCell ref="A124:C124"/>
    <mergeCell ref="B60:C60"/>
    <mergeCell ref="B96:C96"/>
    <mergeCell ref="B316:C316"/>
    <mergeCell ref="B324:C324"/>
    <mergeCell ref="A325:C325"/>
    <mergeCell ref="B326:C326"/>
    <mergeCell ref="A295:C295"/>
    <mergeCell ref="A314:C314"/>
    <mergeCell ref="B301:C301"/>
    <mergeCell ref="B337:C337"/>
    <mergeCell ref="A340:C340"/>
    <mergeCell ref="A344:C344"/>
    <mergeCell ref="A350:C350"/>
    <mergeCell ref="A327:C327"/>
    <mergeCell ref="A328:C328"/>
    <mergeCell ref="A333:C333"/>
    <mergeCell ref="B336:C336"/>
    <mergeCell ref="A429:C429"/>
    <mergeCell ref="A351:C351"/>
    <mergeCell ref="B370:C370"/>
    <mergeCell ref="A430:C430"/>
    <mergeCell ref="A376:C376"/>
    <mergeCell ref="B378:C378"/>
    <mergeCell ref="A395:C395"/>
    <mergeCell ref="B407:C407"/>
    <mergeCell ref="B366:C366"/>
    <mergeCell ref="B402:C402"/>
    <mergeCell ref="K1:M1"/>
    <mergeCell ref="B471:C471"/>
    <mergeCell ref="B473:C473"/>
    <mergeCell ref="A157:C157"/>
    <mergeCell ref="B432:C432"/>
    <mergeCell ref="A444:C444"/>
    <mergeCell ref="A461:C461"/>
    <mergeCell ref="B463:C463"/>
    <mergeCell ref="A409:C409"/>
    <mergeCell ref="A410:C410"/>
  </mergeCells>
  <printOptions horizontalCentered="1"/>
  <pageMargins left="0.15748031496062992" right="0.15748031496062992" top="0.35433070866141736" bottom="0.2362204724409449" header="0.2362204724409449" footer="0.1968503937007874"/>
  <pageSetup blackAndWhite="1" horizontalDpi="600" verticalDpi="600" orientation="landscape" paperSize="9" scale="70" r:id="rId2"/>
  <headerFooter alignWithMargins="0">
    <oddFooter>&amp;R&amp;P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AK381"/>
  <sheetViews>
    <sheetView zoomScaleSheetLayoutView="100" zoomScalePageLayoutView="0" workbookViewId="0" topLeftCell="A8">
      <selection activeCell="A8" sqref="A1:IV16384"/>
    </sheetView>
  </sheetViews>
  <sheetFormatPr defaultColWidth="8.8515625" defaultRowHeight="12.75"/>
  <cols>
    <col min="1" max="1" width="4.57421875" style="377" customWidth="1"/>
    <col min="2" max="2" width="5.28125" style="377" customWidth="1"/>
    <col min="3" max="3" width="60.00390625" style="377" customWidth="1"/>
    <col min="4" max="4" width="12.28125" style="377" customWidth="1"/>
    <col min="5" max="5" width="12.140625" style="377" customWidth="1"/>
    <col min="6" max="6" width="19.7109375" style="377" customWidth="1"/>
    <col min="7" max="7" width="10.28125" style="377" customWidth="1"/>
    <col min="8" max="8" width="11.28125" style="377" customWidth="1"/>
    <col min="9" max="9" width="11.421875" style="377" customWidth="1"/>
    <col min="10" max="10" width="11.00390625" style="377" customWidth="1"/>
    <col min="11" max="11" width="12.00390625" style="377" customWidth="1"/>
    <col min="12" max="12" width="11.8515625" style="377" customWidth="1"/>
    <col min="13" max="13" width="11.7109375" style="377" customWidth="1"/>
    <col min="14" max="14" width="9.140625" style="377" customWidth="1"/>
    <col min="15" max="16384" width="8.8515625" style="377" customWidth="1"/>
  </cols>
  <sheetData>
    <row r="1" spans="1:13" ht="15.75">
      <c r="A1" s="374"/>
      <c r="B1" s="374"/>
      <c r="C1" s="375"/>
      <c r="D1" s="376"/>
      <c r="E1" s="376"/>
      <c r="K1" s="96" t="s">
        <v>1513</v>
      </c>
      <c r="L1" s="96"/>
      <c r="M1" s="96"/>
    </row>
    <row r="2" spans="1:4" ht="15.75">
      <c r="A2" s="97" t="s">
        <v>1482</v>
      </c>
      <c r="C2" s="98"/>
      <c r="D2" s="274"/>
    </row>
    <row r="3" spans="1:5" ht="16.5" customHeight="1">
      <c r="A3" s="375" t="s">
        <v>901</v>
      </c>
      <c r="B3" s="374"/>
      <c r="C3" s="378"/>
      <c r="D3" s="376"/>
      <c r="E3" s="376"/>
    </row>
    <row r="4" spans="1:5" ht="15.75">
      <c r="A4" s="379"/>
      <c r="B4" s="379"/>
      <c r="C4" s="380"/>
      <c r="D4" s="379"/>
      <c r="E4" s="379"/>
    </row>
    <row r="5" spans="1:10" s="382" customFormat="1" ht="15.75">
      <c r="A5" s="381" t="s">
        <v>1855</v>
      </c>
      <c r="B5" s="381"/>
      <c r="C5" s="381"/>
      <c r="D5" s="381"/>
      <c r="E5" s="381"/>
      <c r="F5" s="381"/>
      <c r="G5" s="381"/>
      <c r="H5" s="381"/>
      <c r="I5" s="381"/>
      <c r="J5" s="381"/>
    </row>
    <row r="6" spans="1:10" s="382" customFormat="1" ht="15.75">
      <c r="A6" s="381" t="s">
        <v>1859</v>
      </c>
      <c r="B6" s="381"/>
      <c r="C6" s="381"/>
      <c r="D6" s="381"/>
      <c r="E6" s="381"/>
      <c r="F6" s="381"/>
      <c r="G6" s="381"/>
      <c r="H6" s="381"/>
      <c r="I6" s="381"/>
      <c r="J6" s="381"/>
    </row>
    <row r="7" spans="1:10" ht="15.75">
      <c r="A7" s="383"/>
      <c r="B7" s="383"/>
      <c r="C7" s="383"/>
      <c r="D7" s="383"/>
      <c r="E7" s="383"/>
      <c r="F7" s="383"/>
      <c r="G7" s="383"/>
      <c r="H7" s="383"/>
      <c r="I7" s="383"/>
      <c r="J7" s="383"/>
    </row>
    <row r="8" spans="1:12" ht="16.5" thickBot="1">
      <c r="A8" s="379"/>
      <c r="B8" s="379"/>
      <c r="C8" s="384"/>
      <c r="D8" s="384"/>
      <c r="E8" s="384"/>
      <c r="F8" s="98"/>
      <c r="G8" s="98"/>
      <c r="H8" s="385"/>
      <c r="I8" s="386"/>
      <c r="J8" s="387"/>
      <c r="L8" s="387" t="s">
        <v>651</v>
      </c>
    </row>
    <row r="9" spans="1:13" ht="20.25" customHeight="1">
      <c r="A9" s="106" t="s">
        <v>954</v>
      </c>
      <c r="B9" s="107"/>
      <c r="C9" s="108"/>
      <c r="D9" s="109" t="s">
        <v>275</v>
      </c>
      <c r="E9" s="280" t="s">
        <v>1857</v>
      </c>
      <c r="F9" s="280"/>
      <c r="G9" s="110"/>
      <c r="H9" s="110"/>
      <c r="I9" s="110"/>
      <c r="J9" s="110"/>
      <c r="K9" s="388" t="s">
        <v>330</v>
      </c>
      <c r="L9" s="388"/>
      <c r="M9" s="389"/>
    </row>
    <row r="10" spans="1:13" ht="18" customHeight="1">
      <c r="A10" s="113"/>
      <c r="B10" s="390"/>
      <c r="C10" s="115"/>
      <c r="D10" s="281"/>
      <c r="E10" s="391" t="s">
        <v>1010</v>
      </c>
      <c r="F10" s="391"/>
      <c r="G10" s="118" t="s">
        <v>1011</v>
      </c>
      <c r="H10" s="118"/>
      <c r="I10" s="118"/>
      <c r="J10" s="282"/>
      <c r="K10" s="391">
        <v>2025</v>
      </c>
      <c r="L10" s="391">
        <v>2026</v>
      </c>
      <c r="M10" s="392">
        <v>2027</v>
      </c>
    </row>
    <row r="11" spans="1:13" ht="66" customHeight="1" thickBot="1">
      <c r="A11" s="121"/>
      <c r="B11" s="122"/>
      <c r="C11" s="123"/>
      <c r="D11" s="283"/>
      <c r="E11" s="393" t="s">
        <v>1012</v>
      </c>
      <c r="F11" s="126" t="s">
        <v>1013</v>
      </c>
      <c r="G11" s="126" t="s">
        <v>1014</v>
      </c>
      <c r="H11" s="126" t="s">
        <v>1015</v>
      </c>
      <c r="I11" s="126" t="s">
        <v>1016</v>
      </c>
      <c r="J11" s="394" t="s">
        <v>1017</v>
      </c>
      <c r="K11" s="395"/>
      <c r="L11" s="395"/>
      <c r="M11" s="396"/>
    </row>
    <row r="12" spans="1:13" ht="15.75">
      <c r="A12" s="397" t="s">
        <v>1854</v>
      </c>
      <c r="B12" s="398"/>
      <c r="C12" s="399"/>
      <c r="D12" s="400"/>
      <c r="E12" s="401">
        <f aca="true" t="shared" si="0" ref="E12:E38">G12+H12+I12+J12</f>
        <v>171001.66</v>
      </c>
      <c r="F12" s="401"/>
      <c r="G12" s="401">
        <f aca="true" t="shared" si="1" ref="G12:M14">G13</f>
        <v>8954</v>
      </c>
      <c r="H12" s="401">
        <f t="shared" si="1"/>
        <v>42047.66</v>
      </c>
      <c r="I12" s="401">
        <f t="shared" si="1"/>
        <v>85000</v>
      </c>
      <c r="J12" s="401">
        <f t="shared" si="1"/>
        <v>35000</v>
      </c>
      <c r="K12" s="401">
        <f t="shared" si="1"/>
        <v>178183.72972</v>
      </c>
      <c r="L12" s="401">
        <f t="shared" si="1"/>
        <v>178867.73636</v>
      </c>
      <c r="M12" s="402">
        <f t="shared" si="1"/>
        <v>178012.72806</v>
      </c>
    </row>
    <row r="13" spans="1:13" ht="15.75">
      <c r="A13" s="403" t="s">
        <v>1847</v>
      </c>
      <c r="B13" s="404"/>
      <c r="C13" s="405"/>
      <c r="D13" s="30" t="s">
        <v>472</v>
      </c>
      <c r="E13" s="406">
        <f t="shared" si="0"/>
        <v>171001.66</v>
      </c>
      <c r="F13" s="407" t="s">
        <v>1519</v>
      </c>
      <c r="G13" s="406">
        <f t="shared" si="1"/>
        <v>8954</v>
      </c>
      <c r="H13" s="406">
        <f t="shared" si="1"/>
        <v>42047.66</v>
      </c>
      <c r="I13" s="406">
        <f t="shared" si="1"/>
        <v>85000</v>
      </c>
      <c r="J13" s="406">
        <f t="shared" si="1"/>
        <v>35000</v>
      </c>
      <c r="K13" s="406">
        <f t="shared" si="1"/>
        <v>178183.72972</v>
      </c>
      <c r="L13" s="406">
        <f t="shared" si="1"/>
        <v>178867.73636</v>
      </c>
      <c r="M13" s="408">
        <f t="shared" si="1"/>
        <v>178012.72806</v>
      </c>
    </row>
    <row r="14" spans="1:13" ht="15.75">
      <c r="A14" s="403" t="s">
        <v>1846</v>
      </c>
      <c r="B14" s="8"/>
      <c r="C14" s="8"/>
      <c r="D14" s="409" t="s">
        <v>1845</v>
      </c>
      <c r="E14" s="406">
        <f t="shared" si="0"/>
        <v>171001.66</v>
      </c>
      <c r="F14" s="407" t="s">
        <v>1519</v>
      </c>
      <c r="G14" s="406">
        <f t="shared" si="1"/>
        <v>8954</v>
      </c>
      <c r="H14" s="406">
        <f t="shared" si="1"/>
        <v>42047.66</v>
      </c>
      <c r="I14" s="406">
        <f t="shared" si="1"/>
        <v>85000</v>
      </c>
      <c r="J14" s="406">
        <f t="shared" si="1"/>
        <v>35000</v>
      </c>
      <c r="K14" s="406">
        <f t="shared" si="1"/>
        <v>178183.72972</v>
      </c>
      <c r="L14" s="406">
        <f t="shared" si="1"/>
        <v>178867.73636</v>
      </c>
      <c r="M14" s="408">
        <f t="shared" si="1"/>
        <v>178012.72806</v>
      </c>
    </row>
    <row r="15" spans="1:13" ht="15.75">
      <c r="A15" s="410"/>
      <c r="B15" s="411" t="s">
        <v>1853</v>
      </c>
      <c r="C15" s="412"/>
      <c r="D15" s="33" t="s">
        <v>1843</v>
      </c>
      <c r="E15" s="406">
        <f t="shared" si="0"/>
        <v>171001.66</v>
      </c>
      <c r="F15" s="413" t="s">
        <v>1519</v>
      </c>
      <c r="G15" s="414">
        <f aca="true" t="shared" si="2" ref="G15:M15">G16+G17</f>
        <v>8954</v>
      </c>
      <c r="H15" s="414">
        <f t="shared" si="2"/>
        <v>42047.66</v>
      </c>
      <c r="I15" s="414">
        <f t="shared" si="2"/>
        <v>85000</v>
      </c>
      <c r="J15" s="414">
        <f t="shared" si="2"/>
        <v>35000</v>
      </c>
      <c r="K15" s="414">
        <f t="shared" si="2"/>
        <v>178183.72972</v>
      </c>
      <c r="L15" s="414">
        <f t="shared" si="2"/>
        <v>178867.73636</v>
      </c>
      <c r="M15" s="415">
        <f t="shared" si="2"/>
        <v>178012.72806</v>
      </c>
    </row>
    <row r="16" spans="1:13" ht="15.75">
      <c r="A16" s="416"/>
      <c r="B16" s="417"/>
      <c r="C16" s="418" t="s">
        <v>1842</v>
      </c>
      <c r="D16" s="12" t="s">
        <v>1841</v>
      </c>
      <c r="E16" s="406">
        <f t="shared" si="0"/>
        <v>171001.66</v>
      </c>
      <c r="F16" s="419" t="s">
        <v>1519</v>
      </c>
      <c r="G16" s="420">
        <f aca="true" t="shared" si="3" ref="G16:M16">G27</f>
        <v>8954</v>
      </c>
      <c r="H16" s="420">
        <f t="shared" si="3"/>
        <v>42047.66</v>
      </c>
      <c r="I16" s="420">
        <f t="shared" si="3"/>
        <v>85000</v>
      </c>
      <c r="J16" s="420">
        <f t="shared" si="3"/>
        <v>35000</v>
      </c>
      <c r="K16" s="420">
        <f t="shared" si="3"/>
        <v>178183.72972</v>
      </c>
      <c r="L16" s="420">
        <f t="shared" si="3"/>
        <v>178867.73636</v>
      </c>
      <c r="M16" s="421">
        <f t="shared" si="3"/>
        <v>178012.72806</v>
      </c>
    </row>
    <row r="17" spans="1:13" ht="16.5" thickBot="1">
      <c r="A17" s="422"/>
      <c r="B17" s="423"/>
      <c r="C17" s="424" t="s">
        <v>1850</v>
      </c>
      <c r="D17" s="425" t="s">
        <v>1849</v>
      </c>
      <c r="E17" s="406">
        <f t="shared" si="0"/>
        <v>0</v>
      </c>
      <c r="F17" s="426" t="s">
        <v>1519</v>
      </c>
      <c r="G17" s="427">
        <f aca="true" t="shared" si="4" ref="G17:M17">G22</f>
        <v>0</v>
      </c>
      <c r="H17" s="427">
        <f t="shared" si="4"/>
        <v>0</v>
      </c>
      <c r="I17" s="427">
        <f t="shared" si="4"/>
        <v>0</v>
      </c>
      <c r="J17" s="427">
        <f t="shared" si="4"/>
        <v>0</v>
      </c>
      <c r="K17" s="427">
        <f t="shared" si="4"/>
        <v>0</v>
      </c>
      <c r="L17" s="427">
        <f t="shared" si="4"/>
        <v>0</v>
      </c>
      <c r="M17" s="428">
        <f t="shared" si="4"/>
        <v>0</v>
      </c>
    </row>
    <row r="18" spans="1:13" ht="15.75">
      <c r="A18" s="429" t="s">
        <v>1852</v>
      </c>
      <c r="B18" s="430"/>
      <c r="C18" s="431"/>
      <c r="D18" s="400"/>
      <c r="E18" s="432">
        <f t="shared" si="0"/>
        <v>0</v>
      </c>
      <c r="F18" s="432"/>
      <c r="G18" s="432">
        <f aca="true" t="shared" si="5" ref="G18:M21">G19</f>
        <v>0</v>
      </c>
      <c r="H18" s="432">
        <f t="shared" si="5"/>
        <v>0</v>
      </c>
      <c r="I18" s="432">
        <f t="shared" si="5"/>
        <v>0</v>
      </c>
      <c r="J18" s="432">
        <f t="shared" si="5"/>
        <v>0</v>
      </c>
      <c r="K18" s="432">
        <f t="shared" si="5"/>
        <v>0</v>
      </c>
      <c r="L18" s="432">
        <f t="shared" si="5"/>
        <v>0</v>
      </c>
      <c r="M18" s="433">
        <f t="shared" si="5"/>
        <v>0</v>
      </c>
    </row>
    <row r="19" spans="1:13" ht="15.75">
      <c r="A19" s="403" t="s">
        <v>1847</v>
      </c>
      <c r="B19" s="404"/>
      <c r="C19" s="405"/>
      <c r="D19" s="30" t="s">
        <v>472</v>
      </c>
      <c r="E19" s="406">
        <f t="shared" si="0"/>
        <v>0</v>
      </c>
      <c r="F19" s="407" t="s">
        <v>1519</v>
      </c>
      <c r="G19" s="406">
        <f t="shared" si="5"/>
        <v>0</v>
      </c>
      <c r="H19" s="406">
        <f t="shared" si="5"/>
        <v>0</v>
      </c>
      <c r="I19" s="406">
        <f t="shared" si="5"/>
        <v>0</v>
      </c>
      <c r="J19" s="406">
        <f t="shared" si="5"/>
        <v>0</v>
      </c>
      <c r="K19" s="406">
        <f t="shared" si="5"/>
        <v>0</v>
      </c>
      <c r="L19" s="406">
        <f t="shared" si="5"/>
        <v>0</v>
      </c>
      <c r="M19" s="408">
        <f t="shared" si="5"/>
        <v>0</v>
      </c>
    </row>
    <row r="20" spans="1:13" ht="20.25" customHeight="1">
      <c r="A20" s="403" t="s">
        <v>1846</v>
      </c>
      <c r="B20" s="8"/>
      <c r="C20" s="8"/>
      <c r="D20" s="409" t="s">
        <v>1845</v>
      </c>
      <c r="E20" s="406">
        <f t="shared" si="0"/>
        <v>0</v>
      </c>
      <c r="F20" s="407" t="s">
        <v>1519</v>
      </c>
      <c r="G20" s="406">
        <f t="shared" si="5"/>
        <v>0</v>
      </c>
      <c r="H20" s="406">
        <f t="shared" si="5"/>
        <v>0</v>
      </c>
      <c r="I20" s="406">
        <f t="shared" si="5"/>
        <v>0</v>
      </c>
      <c r="J20" s="406">
        <f t="shared" si="5"/>
        <v>0</v>
      </c>
      <c r="K20" s="406">
        <f t="shared" si="5"/>
        <v>0</v>
      </c>
      <c r="L20" s="406">
        <f t="shared" si="5"/>
        <v>0</v>
      </c>
      <c r="M20" s="408">
        <f t="shared" si="5"/>
        <v>0</v>
      </c>
    </row>
    <row r="21" spans="1:13" ht="15.75">
      <c r="A21" s="410"/>
      <c r="B21" s="411" t="s">
        <v>1851</v>
      </c>
      <c r="C21" s="412"/>
      <c r="D21" s="33" t="s">
        <v>1843</v>
      </c>
      <c r="E21" s="406">
        <f t="shared" si="0"/>
        <v>0</v>
      </c>
      <c r="F21" s="413" t="s">
        <v>1519</v>
      </c>
      <c r="G21" s="414">
        <f t="shared" si="5"/>
        <v>0</v>
      </c>
      <c r="H21" s="414">
        <f t="shared" si="5"/>
        <v>0</v>
      </c>
      <c r="I21" s="414">
        <f t="shared" si="5"/>
        <v>0</v>
      </c>
      <c r="J21" s="414">
        <f t="shared" si="5"/>
        <v>0</v>
      </c>
      <c r="K21" s="414">
        <f t="shared" si="5"/>
        <v>0</v>
      </c>
      <c r="L21" s="414">
        <f t="shared" si="5"/>
        <v>0</v>
      </c>
      <c r="M21" s="415">
        <f t="shared" si="5"/>
        <v>0</v>
      </c>
    </row>
    <row r="22" spans="1:13" ht="16.5" thickBot="1">
      <c r="A22" s="434"/>
      <c r="B22" s="435"/>
      <c r="C22" s="436" t="s">
        <v>1850</v>
      </c>
      <c r="D22" s="437" t="s">
        <v>1849</v>
      </c>
      <c r="E22" s="406">
        <f t="shared" si="0"/>
        <v>0</v>
      </c>
      <c r="F22" s="438" t="s">
        <v>1519</v>
      </c>
      <c r="G22" s="439"/>
      <c r="H22" s="438"/>
      <c r="I22" s="439"/>
      <c r="J22" s="440"/>
      <c r="K22" s="438"/>
      <c r="L22" s="438"/>
      <c r="M22" s="441"/>
    </row>
    <row r="23" spans="1:13" ht="15.75">
      <c r="A23" s="429" t="s">
        <v>1848</v>
      </c>
      <c r="B23" s="430"/>
      <c r="C23" s="431"/>
      <c r="D23" s="400"/>
      <c r="E23" s="432">
        <f t="shared" si="0"/>
        <v>171001.66</v>
      </c>
      <c r="F23" s="432"/>
      <c r="G23" s="432">
        <f aca="true" t="shared" si="6" ref="G23:M26">G24</f>
        <v>8954</v>
      </c>
      <c r="H23" s="432">
        <f t="shared" si="6"/>
        <v>42047.66</v>
      </c>
      <c r="I23" s="432">
        <f t="shared" si="6"/>
        <v>85000</v>
      </c>
      <c r="J23" s="432">
        <f t="shared" si="6"/>
        <v>35000</v>
      </c>
      <c r="K23" s="432">
        <f t="shared" si="6"/>
        <v>178183.72972</v>
      </c>
      <c r="L23" s="432">
        <f t="shared" si="6"/>
        <v>178867.73636</v>
      </c>
      <c r="M23" s="433">
        <f t="shared" si="6"/>
        <v>178012.72806</v>
      </c>
    </row>
    <row r="24" spans="1:13" ht="15.75">
      <c r="A24" s="403" t="s">
        <v>1847</v>
      </c>
      <c r="B24" s="404"/>
      <c r="C24" s="405"/>
      <c r="D24" s="30" t="s">
        <v>472</v>
      </c>
      <c r="E24" s="406">
        <f t="shared" si="0"/>
        <v>171001.66</v>
      </c>
      <c r="F24" s="407" t="s">
        <v>1519</v>
      </c>
      <c r="G24" s="406">
        <f t="shared" si="6"/>
        <v>8954</v>
      </c>
      <c r="H24" s="406">
        <f t="shared" si="6"/>
        <v>42047.66</v>
      </c>
      <c r="I24" s="406">
        <f t="shared" si="6"/>
        <v>85000</v>
      </c>
      <c r="J24" s="406">
        <f t="shared" si="6"/>
        <v>35000</v>
      </c>
      <c r="K24" s="406">
        <f t="shared" si="6"/>
        <v>178183.72972</v>
      </c>
      <c r="L24" s="406">
        <f t="shared" si="6"/>
        <v>178867.73636</v>
      </c>
      <c r="M24" s="408">
        <f t="shared" si="6"/>
        <v>178012.72806</v>
      </c>
    </row>
    <row r="25" spans="1:13" ht="15.75">
      <c r="A25" s="403" t="s">
        <v>1846</v>
      </c>
      <c r="B25" s="8"/>
      <c r="C25" s="8"/>
      <c r="D25" s="409" t="s">
        <v>1845</v>
      </c>
      <c r="E25" s="406">
        <f t="shared" si="0"/>
        <v>171001.66</v>
      </c>
      <c r="F25" s="407" t="s">
        <v>1519</v>
      </c>
      <c r="G25" s="406">
        <f t="shared" si="6"/>
        <v>8954</v>
      </c>
      <c r="H25" s="406">
        <f t="shared" si="6"/>
        <v>42047.66</v>
      </c>
      <c r="I25" s="406">
        <f t="shared" si="6"/>
        <v>85000</v>
      </c>
      <c r="J25" s="406">
        <f t="shared" si="6"/>
        <v>35000</v>
      </c>
      <c r="K25" s="406">
        <f t="shared" si="6"/>
        <v>178183.72972</v>
      </c>
      <c r="L25" s="406">
        <f t="shared" si="6"/>
        <v>178867.73636</v>
      </c>
      <c r="M25" s="408">
        <f t="shared" si="6"/>
        <v>178012.72806</v>
      </c>
    </row>
    <row r="26" spans="1:13" ht="15.75">
      <c r="A26" s="410"/>
      <c r="B26" s="411" t="s">
        <v>1844</v>
      </c>
      <c r="C26" s="412"/>
      <c r="D26" s="33" t="s">
        <v>1843</v>
      </c>
      <c r="E26" s="406">
        <f t="shared" si="0"/>
        <v>171001.66</v>
      </c>
      <c r="F26" s="413" t="s">
        <v>1519</v>
      </c>
      <c r="G26" s="414">
        <f t="shared" si="6"/>
        <v>8954</v>
      </c>
      <c r="H26" s="414">
        <f t="shared" si="6"/>
        <v>42047.66</v>
      </c>
      <c r="I26" s="414">
        <f t="shared" si="6"/>
        <v>85000</v>
      </c>
      <c r="J26" s="414">
        <f t="shared" si="6"/>
        <v>35000</v>
      </c>
      <c r="K26" s="414">
        <f t="shared" si="6"/>
        <v>178183.72972</v>
      </c>
      <c r="L26" s="414">
        <f t="shared" si="6"/>
        <v>178867.73636</v>
      </c>
      <c r="M26" s="415">
        <f t="shared" si="6"/>
        <v>178012.72806</v>
      </c>
    </row>
    <row r="27" spans="1:13" ht="16.5" thickBot="1">
      <c r="A27" s="442"/>
      <c r="B27" s="443"/>
      <c r="C27" s="444" t="s">
        <v>1842</v>
      </c>
      <c r="D27" s="445" t="s">
        <v>1841</v>
      </c>
      <c r="E27" s="406">
        <f t="shared" si="0"/>
        <v>171001.66</v>
      </c>
      <c r="F27" s="446" t="s">
        <v>1519</v>
      </c>
      <c r="G27" s="447">
        <v>8954</v>
      </c>
      <c r="H27" s="448">
        <f>37047.66+5000</f>
        <v>42047.66</v>
      </c>
      <c r="I27" s="448">
        <f>35000+50000</f>
        <v>85000</v>
      </c>
      <c r="J27" s="448">
        <v>35000</v>
      </c>
      <c r="K27" s="354">
        <f>(E27*(4.2)/100+E27)</f>
        <v>178183.72972</v>
      </c>
      <c r="L27" s="354">
        <f>(E27*(4.6)/100+E27)</f>
        <v>178867.73636</v>
      </c>
      <c r="M27" s="355">
        <f>(E27*(4.1)/100+E27)</f>
        <v>178012.72806</v>
      </c>
    </row>
    <row r="28" spans="1:13" ht="30" customHeight="1">
      <c r="A28" s="449" t="s">
        <v>1840</v>
      </c>
      <c r="B28" s="450"/>
      <c r="C28" s="450"/>
      <c r="D28" s="451"/>
      <c r="E28" s="452">
        <f t="shared" si="0"/>
        <v>171001.66</v>
      </c>
      <c r="F28" s="452">
        <f aca="true" t="shared" si="7" ref="F28:M28">F29+F37+F47+F98+F117</f>
        <v>0</v>
      </c>
      <c r="G28" s="452">
        <f t="shared" si="7"/>
        <v>7960.92</v>
      </c>
      <c r="H28" s="452">
        <f t="shared" si="7"/>
        <v>43040.74</v>
      </c>
      <c r="I28" s="452">
        <f t="shared" si="7"/>
        <v>85000</v>
      </c>
      <c r="J28" s="452">
        <f t="shared" si="7"/>
        <v>35000</v>
      </c>
      <c r="K28" s="452">
        <f t="shared" si="7"/>
        <v>178183.72972</v>
      </c>
      <c r="L28" s="452">
        <f t="shared" si="7"/>
        <v>178867.73635999998</v>
      </c>
      <c r="M28" s="453">
        <f t="shared" si="7"/>
        <v>178012.72806</v>
      </c>
    </row>
    <row r="29" spans="1:13" ht="15" customHeight="1">
      <c r="A29" s="454" t="s">
        <v>1836</v>
      </c>
      <c r="B29" s="455"/>
      <c r="C29" s="455"/>
      <c r="D29" s="456" t="s">
        <v>1835</v>
      </c>
      <c r="E29" s="457">
        <f t="shared" si="0"/>
        <v>0</v>
      </c>
      <c r="F29" s="457">
        <f aca="true" t="shared" si="8" ref="F29:M29">F30+F34</f>
        <v>0</v>
      </c>
      <c r="G29" s="457">
        <f t="shared" si="8"/>
        <v>0</v>
      </c>
      <c r="H29" s="457">
        <f t="shared" si="8"/>
        <v>0</v>
      </c>
      <c r="I29" s="457">
        <f t="shared" si="8"/>
        <v>0</v>
      </c>
      <c r="J29" s="457">
        <f t="shared" si="8"/>
        <v>0</v>
      </c>
      <c r="K29" s="457">
        <f t="shared" si="8"/>
        <v>0</v>
      </c>
      <c r="L29" s="457">
        <f t="shared" si="8"/>
        <v>0</v>
      </c>
      <c r="M29" s="458">
        <f t="shared" si="8"/>
        <v>0</v>
      </c>
    </row>
    <row r="30" spans="1:13" ht="19.5" customHeight="1">
      <c r="A30" s="459" t="s">
        <v>1834</v>
      </c>
      <c r="B30" s="460"/>
      <c r="C30" s="461"/>
      <c r="D30" s="2" t="s">
        <v>1833</v>
      </c>
      <c r="E30" s="457">
        <f t="shared" si="0"/>
        <v>0</v>
      </c>
      <c r="F30" s="406">
        <f aca="true" t="shared" si="9" ref="F30:M30">F32</f>
        <v>0</v>
      </c>
      <c r="G30" s="406">
        <f t="shared" si="9"/>
        <v>0</v>
      </c>
      <c r="H30" s="406">
        <f t="shared" si="9"/>
        <v>0</v>
      </c>
      <c r="I30" s="406">
        <f t="shared" si="9"/>
        <v>0</v>
      </c>
      <c r="J30" s="406">
        <f t="shared" si="9"/>
        <v>0</v>
      </c>
      <c r="K30" s="406">
        <f t="shared" si="9"/>
        <v>0</v>
      </c>
      <c r="L30" s="406">
        <f t="shared" si="9"/>
        <v>0</v>
      </c>
      <c r="M30" s="408">
        <f t="shared" si="9"/>
        <v>0</v>
      </c>
    </row>
    <row r="31" spans="1:13" ht="15.75">
      <c r="A31" s="462" t="s">
        <v>603</v>
      </c>
      <c r="B31" s="460"/>
      <c r="C31" s="463"/>
      <c r="D31" s="2"/>
      <c r="E31" s="457">
        <f t="shared" si="0"/>
        <v>0</v>
      </c>
      <c r="F31" s="406"/>
      <c r="G31" s="406"/>
      <c r="H31" s="406"/>
      <c r="I31" s="406"/>
      <c r="J31" s="464"/>
      <c r="K31" s="406"/>
      <c r="L31" s="406"/>
      <c r="M31" s="408"/>
    </row>
    <row r="32" spans="1:13" ht="15.75">
      <c r="A32" s="465"/>
      <c r="B32" s="466" t="s">
        <v>1832</v>
      </c>
      <c r="C32" s="463"/>
      <c r="D32" s="2" t="s">
        <v>1831</v>
      </c>
      <c r="E32" s="457">
        <f t="shared" si="0"/>
        <v>0</v>
      </c>
      <c r="F32" s="406">
        <f aca="true" t="shared" si="10" ref="F32:M32">F33</f>
        <v>0</v>
      </c>
      <c r="G32" s="406">
        <f t="shared" si="10"/>
        <v>0</v>
      </c>
      <c r="H32" s="406">
        <f t="shared" si="10"/>
        <v>0</v>
      </c>
      <c r="I32" s="406">
        <f t="shared" si="10"/>
        <v>0</v>
      </c>
      <c r="J32" s="406">
        <f t="shared" si="10"/>
        <v>0</v>
      </c>
      <c r="K32" s="406">
        <f t="shared" si="10"/>
        <v>0</v>
      </c>
      <c r="L32" s="406">
        <f t="shared" si="10"/>
        <v>0</v>
      </c>
      <c r="M32" s="408">
        <f t="shared" si="10"/>
        <v>0</v>
      </c>
    </row>
    <row r="33" spans="1:13" ht="15.75">
      <c r="A33" s="465"/>
      <c r="B33" s="466"/>
      <c r="C33" s="463" t="s">
        <v>107</v>
      </c>
      <c r="D33" s="2" t="s">
        <v>1830</v>
      </c>
      <c r="E33" s="457">
        <f t="shared" si="0"/>
        <v>0</v>
      </c>
      <c r="F33" s="406">
        <f aca="true" t="shared" si="11" ref="F33:M33">F149+F265</f>
        <v>0</v>
      </c>
      <c r="G33" s="406">
        <f t="shared" si="11"/>
        <v>0</v>
      </c>
      <c r="H33" s="406">
        <f t="shared" si="11"/>
        <v>0</v>
      </c>
      <c r="I33" s="406">
        <f t="shared" si="11"/>
        <v>0</v>
      </c>
      <c r="J33" s="406">
        <f t="shared" si="11"/>
        <v>0</v>
      </c>
      <c r="K33" s="406">
        <f t="shared" si="11"/>
        <v>0</v>
      </c>
      <c r="L33" s="406">
        <f t="shared" si="11"/>
        <v>0</v>
      </c>
      <c r="M33" s="408">
        <f t="shared" si="11"/>
        <v>0</v>
      </c>
    </row>
    <row r="34" spans="1:13" s="471" customFormat="1" ht="18" customHeight="1">
      <c r="A34" s="467" t="s">
        <v>1829</v>
      </c>
      <c r="B34" s="468"/>
      <c r="C34" s="469"/>
      <c r="D34" s="30" t="s">
        <v>1828</v>
      </c>
      <c r="E34" s="457">
        <f t="shared" si="0"/>
        <v>0</v>
      </c>
      <c r="F34" s="55">
        <f aca="true" t="shared" si="12" ref="F34:M34">F35+F36</f>
        <v>0</v>
      </c>
      <c r="G34" s="55">
        <f t="shared" si="12"/>
        <v>0</v>
      </c>
      <c r="H34" s="55">
        <f t="shared" si="12"/>
        <v>0</v>
      </c>
      <c r="I34" s="55">
        <f t="shared" si="12"/>
        <v>0</v>
      </c>
      <c r="J34" s="55">
        <f t="shared" si="12"/>
        <v>0</v>
      </c>
      <c r="K34" s="55">
        <f t="shared" si="12"/>
        <v>0</v>
      </c>
      <c r="L34" s="55">
        <f t="shared" si="12"/>
        <v>0</v>
      </c>
      <c r="M34" s="470">
        <f t="shared" si="12"/>
        <v>0</v>
      </c>
    </row>
    <row r="35" spans="1:13" s="471" customFormat="1" ht="18" customHeight="1">
      <c r="A35" s="472"/>
      <c r="B35" s="473" t="s">
        <v>620</v>
      </c>
      <c r="C35" s="469"/>
      <c r="D35" s="2" t="s">
        <v>1827</v>
      </c>
      <c r="E35" s="457">
        <f t="shared" si="0"/>
        <v>0</v>
      </c>
      <c r="F35" s="55">
        <f aca="true" t="shared" si="13" ref="F35:M36">F151+F267</f>
        <v>0</v>
      </c>
      <c r="G35" s="55">
        <f t="shared" si="13"/>
        <v>0</v>
      </c>
      <c r="H35" s="55">
        <f t="shared" si="13"/>
        <v>0</v>
      </c>
      <c r="I35" s="55">
        <f t="shared" si="13"/>
        <v>0</v>
      </c>
      <c r="J35" s="55">
        <f t="shared" si="13"/>
        <v>0</v>
      </c>
      <c r="K35" s="55">
        <f t="shared" si="13"/>
        <v>0</v>
      </c>
      <c r="L35" s="55">
        <f t="shared" si="13"/>
        <v>0</v>
      </c>
      <c r="M35" s="470">
        <f t="shared" si="13"/>
        <v>0</v>
      </c>
    </row>
    <row r="36" spans="1:13" s="471" customFormat="1" ht="18" customHeight="1">
      <c r="A36" s="474"/>
      <c r="B36" s="475" t="s">
        <v>652</v>
      </c>
      <c r="C36" s="476"/>
      <c r="D36" s="2" t="s">
        <v>1826</v>
      </c>
      <c r="E36" s="457">
        <f t="shared" si="0"/>
        <v>0</v>
      </c>
      <c r="F36" s="55">
        <f t="shared" si="13"/>
        <v>0</v>
      </c>
      <c r="G36" s="55">
        <f t="shared" si="13"/>
        <v>0</v>
      </c>
      <c r="H36" s="55">
        <f t="shared" si="13"/>
        <v>0</v>
      </c>
      <c r="I36" s="55">
        <f t="shared" si="13"/>
        <v>0</v>
      </c>
      <c r="J36" s="55">
        <f t="shared" si="13"/>
        <v>0</v>
      </c>
      <c r="K36" s="55">
        <f t="shared" si="13"/>
        <v>0</v>
      </c>
      <c r="L36" s="55">
        <f t="shared" si="13"/>
        <v>0</v>
      </c>
      <c r="M36" s="470">
        <f t="shared" si="13"/>
        <v>0</v>
      </c>
    </row>
    <row r="37" spans="1:13" ht="30" customHeight="1">
      <c r="A37" s="477" t="s">
        <v>1825</v>
      </c>
      <c r="B37" s="478"/>
      <c r="C37" s="478"/>
      <c r="D37" s="30" t="s">
        <v>1824</v>
      </c>
      <c r="E37" s="457">
        <f t="shared" si="0"/>
        <v>0</v>
      </c>
      <c r="F37" s="406">
        <f aca="true" t="shared" si="14" ref="F37:M37">F38+F41</f>
        <v>0</v>
      </c>
      <c r="G37" s="406">
        <f t="shared" si="14"/>
        <v>0</v>
      </c>
      <c r="H37" s="406">
        <f t="shared" si="14"/>
        <v>0</v>
      </c>
      <c r="I37" s="406">
        <f t="shared" si="14"/>
        <v>0</v>
      </c>
      <c r="J37" s="406">
        <f t="shared" si="14"/>
        <v>0</v>
      </c>
      <c r="K37" s="406">
        <f t="shared" si="14"/>
        <v>0</v>
      </c>
      <c r="L37" s="406">
        <f t="shared" si="14"/>
        <v>0</v>
      </c>
      <c r="M37" s="408">
        <f t="shared" si="14"/>
        <v>0</v>
      </c>
    </row>
    <row r="38" spans="1:13" ht="15.75">
      <c r="A38" s="459" t="s">
        <v>1823</v>
      </c>
      <c r="B38" s="460"/>
      <c r="C38" s="461"/>
      <c r="D38" s="2" t="s">
        <v>1822</v>
      </c>
      <c r="E38" s="457">
        <f t="shared" si="0"/>
        <v>0</v>
      </c>
      <c r="F38" s="406">
        <f aca="true" t="shared" si="15" ref="F38:M38">F40</f>
        <v>0</v>
      </c>
      <c r="G38" s="406">
        <f t="shared" si="15"/>
        <v>0</v>
      </c>
      <c r="H38" s="406">
        <f t="shared" si="15"/>
        <v>0</v>
      </c>
      <c r="I38" s="406">
        <f t="shared" si="15"/>
        <v>0</v>
      </c>
      <c r="J38" s="406">
        <f t="shared" si="15"/>
        <v>0</v>
      </c>
      <c r="K38" s="406">
        <f t="shared" si="15"/>
        <v>0</v>
      </c>
      <c r="L38" s="406">
        <f t="shared" si="15"/>
        <v>0</v>
      </c>
      <c r="M38" s="408">
        <f t="shared" si="15"/>
        <v>0</v>
      </c>
    </row>
    <row r="39" spans="1:13" ht="15.75">
      <c r="A39" s="462" t="s">
        <v>603</v>
      </c>
      <c r="B39" s="460"/>
      <c r="C39" s="463"/>
      <c r="D39" s="2"/>
      <c r="E39" s="457"/>
      <c r="F39" s="406"/>
      <c r="G39" s="406"/>
      <c r="H39" s="406"/>
      <c r="I39" s="406"/>
      <c r="J39" s="464"/>
      <c r="K39" s="406"/>
      <c r="L39" s="406"/>
      <c r="M39" s="408"/>
    </row>
    <row r="40" spans="1:13" ht="15.75">
      <c r="A40" s="462"/>
      <c r="B40" s="479" t="s">
        <v>653</v>
      </c>
      <c r="C40" s="480"/>
      <c r="D40" s="16" t="s">
        <v>1821</v>
      </c>
      <c r="E40" s="457">
        <f>G40+H40+I40+J40</f>
        <v>0</v>
      </c>
      <c r="F40" s="406">
        <f aca="true" t="shared" si="16" ref="F40:M40">F156+F272</f>
        <v>0</v>
      </c>
      <c r="G40" s="406">
        <f t="shared" si="16"/>
        <v>0</v>
      </c>
      <c r="H40" s="406">
        <f t="shared" si="16"/>
        <v>0</v>
      </c>
      <c r="I40" s="406">
        <f t="shared" si="16"/>
        <v>0</v>
      </c>
      <c r="J40" s="406">
        <f t="shared" si="16"/>
        <v>0</v>
      </c>
      <c r="K40" s="406">
        <f t="shared" si="16"/>
        <v>0</v>
      </c>
      <c r="L40" s="406">
        <f t="shared" si="16"/>
        <v>0</v>
      </c>
      <c r="M40" s="408">
        <f t="shared" si="16"/>
        <v>0</v>
      </c>
    </row>
    <row r="41" spans="1:13" ht="28.5" customHeight="1">
      <c r="A41" s="477" t="s">
        <v>1820</v>
      </c>
      <c r="B41" s="478"/>
      <c r="C41" s="478"/>
      <c r="D41" s="2" t="s">
        <v>1819</v>
      </c>
      <c r="E41" s="457">
        <f>G41+H41+I41+J41</f>
        <v>0</v>
      </c>
      <c r="F41" s="406">
        <f aca="true" t="shared" si="17" ref="F41:M41">F43+F45+F46</f>
        <v>0</v>
      </c>
      <c r="G41" s="406">
        <f t="shared" si="17"/>
        <v>0</v>
      </c>
      <c r="H41" s="406">
        <f t="shared" si="17"/>
        <v>0</v>
      </c>
      <c r="I41" s="406">
        <f t="shared" si="17"/>
        <v>0</v>
      </c>
      <c r="J41" s="406">
        <f t="shared" si="17"/>
        <v>0</v>
      </c>
      <c r="K41" s="406">
        <f t="shared" si="17"/>
        <v>0</v>
      </c>
      <c r="L41" s="406">
        <f t="shared" si="17"/>
        <v>0</v>
      </c>
      <c r="M41" s="408">
        <f t="shared" si="17"/>
        <v>0</v>
      </c>
    </row>
    <row r="42" spans="1:13" ht="15.75">
      <c r="A42" s="462" t="s">
        <v>603</v>
      </c>
      <c r="B42" s="460"/>
      <c r="C42" s="463"/>
      <c r="D42" s="2"/>
      <c r="E42" s="457"/>
      <c r="F42" s="406"/>
      <c r="G42" s="406"/>
      <c r="H42" s="406"/>
      <c r="I42" s="406"/>
      <c r="J42" s="464"/>
      <c r="K42" s="406"/>
      <c r="L42" s="406"/>
      <c r="M42" s="408"/>
    </row>
    <row r="43" spans="1:13" s="471" customFormat="1" ht="18" customHeight="1">
      <c r="A43" s="474"/>
      <c r="B43" s="481" t="s">
        <v>1818</v>
      </c>
      <c r="C43" s="469"/>
      <c r="D43" s="2" t="s">
        <v>1817</v>
      </c>
      <c r="E43" s="457">
        <f aca="true" t="shared" si="18" ref="E43:E48">G43+H43+I43+J43</f>
        <v>0</v>
      </c>
      <c r="F43" s="55">
        <f aca="true" t="shared" si="19" ref="F43:M43">F44</f>
        <v>0</v>
      </c>
      <c r="G43" s="55">
        <f t="shared" si="19"/>
        <v>0</v>
      </c>
      <c r="H43" s="55">
        <f t="shared" si="19"/>
        <v>0</v>
      </c>
      <c r="I43" s="55">
        <f t="shared" si="19"/>
        <v>0</v>
      </c>
      <c r="J43" s="55">
        <f t="shared" si="19"/>
        <v>0</v>
      </c>
      <c r="K43" s="55">
        <f t="shared" si="19"/>
        <v>0</v>
      </c>
      <c r="L43" s="55">
        <f t="shared" si="19"/>
        <v>0</v>
      </c>
      <c r="M43" s="470">
        <f t="shared" si="19"/>
        <v>0</v>
      </c>
    </row>
    <row r="44" spans="1:13" s="471" customFormat="1" ht="14.25" customHeight="1">
      <c r="A44" s="474"/>
      <c r="B44" s="481"/>
      <c r="C44" s="482" t="s">
        <v>394</v>
      </c>
      <c r="D44" s="2" t="s">
        <v>1816</v>
      </c>
      <c r="E44" s="457">
        <f t="shared" si="18"/>
        <v>0</v>
      </c>
      <c r="F44" s="55">
        <f aca="true" t="shared" si="20" ref="F44:M46">F160+F276</f>
        <v>0</v>
      </c>
      <c r="G44" s="55">
        <f t="shared" si="20"/>
        <v>0</v>
      </c>
      <c r="H44" s="55">
        <f t="shared" si="20"/>
        <v>0</v>
      </c>
      <c r="I44" s="55">
        <f t="shared" si="20"/>
        <v>0</v>
      </c>
      <c r="J44" s="55">
        <f t="shared" si="20"/>
        <v>0</v>
      </c>
      <c r="K44" s="55">
        <f t="shared" si="20"/>
        <v>0</v>
      </c>
      <c r="L44" s="55">
        <f t="shared" si="20"/>
        <v>0</v>
      </c>
      <c r="M44" s="470">
        <f t="shared" si="20"/>
        <v>0</v>
      </c>
    </row>
    <row r="45" spans="1:13" ht="15.75">
      <c r="A45" s="465"/>
      <c r="B45" s="342" t="s">
        <v>1815</v>
      </c>
      <c r="C45" s="342"/>
      <c r="D45" s="16" t="s">
        <v>1814</v>
      </c>
      <c r="E45" s="457">
        <f t="shared" si="18"/>
        <v>0</v>
      </c>
      <c r="F45" s="406">
        <f t="shared" si="20"/>
        <v>0</v>
      </c>
      <c r="G45" s="406">
        <f t="shared" si="20"/>
        <v>0</v>
      </c>
      <c r="H45" s="406">
        <f t="shared" si="20"/>
        <v>0</v>
      </c>
      <c r="I45" s="406">
        <f t="shared" si="20"/>
        <v>0</v>
      </c>
      <c r="J45" s="406">
        <f t="shared" si="20"/>
        <v>0</v>
      </c>
      <c r="K45" s="406">
        <f t="shared" si="20"/>
        <v>0</v>
      </c>
      <c r="L45" s="406">
        <f t="shared" si="20"/>
        <v>0</v>
      </c>
      <c r="M45" s="408">
        <f t="shared" si="20"/>
        <v>0</v>
      </c>
    </row>
    <row r="46" spans="1:13" ht="15.75">
      <c r="A46" s="465"/>
      <c r="B46" s="466" t="s">
        <v>785</v>
      </c>
      <c r="C46" s="463"/>
      <c r="D46" s="16" t="s">
        <v>1813</v>
      </c>
      <c r="E46" s="457">
        <f t="shared" si="18"/>
        <v>0</v>
      </c>
      <c r="F46" s="406">
        <f t="shared" si="20"/>
        <v>0</v>
      </c>
      <c r="G46" s="406">
        <f t="shared" si="20"/>
        <v>0</v>
      </c>
      <c r="H46" s="406">
        <f t="shared" si="20"/>
        <v>0</v>
      </c>
      <c r="I46" s="406">
        <f t="shared" si="20"/>
        <v>0</v>
      </c>
      <c r="J46" s="406">
        <f t="shared" si="20"/>
        <v>0</v>
      </c>
      <c r="K46" s="406">
        <f t="shared" si="20"/>
        <v>0</v>
      </c>
      <c r="L46" s="406">
        <f t="shared" si="20"/>
        <v>0</v>
      </c>
      <c r="M46" s="408">
        <f t="shared" si="20"/>
        <v>0</v>
      </c>
    </row>
    <row r="47" spans="1:13" ht="31.5" customHeight="1">
      <c r="A47" s="477" t="s">
        <v>1812</v>
      </c>
      <c r="B47" s="478"/>
      <c r="C47" s="478"/>
      <c r="D47" s="483" t="s">
        <v>1811</v>
      </c>
      <c r="E47" s="457">
        <f t="shared" si="18"/>
        <v>94215.85</v>
      </c>
      <c r="F47" s="406">
        <f aca="true" t="shared" si="21" ref="F47:M47">F48+F64+F72+F89</f>
        <v>0</v>
      </c>
      <c r="G47" s="406">
        <f t="shared" si="21"/>
        <v>821</v>
      </c>
      <c r="H47" s="406">
        <f t="shared" si="21"/>
        <v>23394.85</v>
      </c>
      <c r="I47" s="406">
        <f t="shared" si="21"/>
        <v>35000</v>
      </c>
      <c r="J47" s="406">
        <f t="shared" si="21"/>
        <v>35000</v>
      </c>
      <c r="K47" s="406">
        <f t="shared" si="21"/>
        <v>98172.9157</v>
      </c>
      <c r="L47" s="406">
        <f t="shared" si="21"/>
        <v>98549.7791</v>
      </c>
      <c r="M47" s="408">
        <f t="shared" si="21"/>
        <v>98078.69985</v>
      </c>
    </row>
    <row r="48" spans="1:13" ht="31.5" customHeight="1">
      <c r="A48" s="477" t="s">
        <v>1810</v>
      </c>
      <c r="B48" s="478"/>
      <c r="C48" s="478"/>
      <c r="D48" s="2" t="s">
        <v>1809</v>
      </c>
      <c r="E48" s="457">
        <f t="shared" si="18"/>
        <v>19215.85</v>
      </c>
      <c r="F48" s="406">
        <f aca="true" t="shared" si="22" ref="F48:M48">F50+F53+F57+F58+F60+F63</f>
        <v>0</v>
      </c>
      <c r="G48" s="406">
        <f t="shared" si="22"/>
        <v>821</v>
      </c>
      <c r="H48" s="406">
        <f t="shared" si="22"/>
        <v>18394.85</v>
      </c>
      <c r="I48" s="406">
        <f t="shared" si="22"/>
        <v>0</v>
      </c>
      <c r="J48" s="406">
        <f t="shared" si="22"/>
        <v>0</v>
      </c>
      <c r="K48" s="406">
        <f t="shared" si="22"/>
        <v>20022.915699999998</v>
      </c>
      <c r="L48" s="406">
        <f t="shared" si="22"/>
        <v>20099.7791</v>
      </c>
      <c r="M48" s="408">
        <f t="shared" si="22"/>
        <v>20003.699849999997</v>
      </c>
    </row>
    <row r="49" spans="1:13" ht="15.75">
      <c r="A49" s="462" t="s">
        <v>603</v>
      </c>
      <c r="B49" s="460"/>
      <c r="C49" s="463"/>
      <c r="D49" s="2"/>
      <c r="E49" s="457"/>
      <c r="F49" s="406"/>
      <c r="G49" s="406"/>
      <c r="H49" s="406"/>
      <c r="I49" s="406"/>
      <c r="J49" s="464"/>
      <c r="K49" s="406"/>
      <c r="L49" s="406"/>
      <c r="M49" s="408"/>
    </row>
    <row r="50" spans="1:13" ht="15.75">
      <c r="A50" s="462"/>
      <c r="B50" s="479" t="s">
        <v>1808</v>
      </c>
      <c r="C50" s="480"/>
      <c r="D50" s="16" t="s">
        <v>1807</v>
      </c>
      <c r="E50" s="457">
        <f aca="true" t="shared" si="23" ref="E50:E64">G50+H50+I50+J50</f>
        <v>19215.85</v>
      </c>
      <c r="F50" s="406">
        <f aca="true" t="shared" si="24" ref="F50:M50">F51+F52</f>
        <v>0</v>
      </c>
      <c r="G50" s="406">
        <f t="shared" si="24"/>
        <v>821</v>
      </c>
      <c r="H50" s="406">
        <f t="shared" si="24"/>
        <v>18394.85</v>
      </c>
      <c r="I50" s="406">
        <f t="shared" si="24"/>
        <v>0</v>
      </c>
      <c r="J50" s="406">
        <f t="shared" si="24"/>
        <v>0</v>
      </c>
      <c r="K50" s="406">
        <f t="shared" si="24"/>
        <v>20022.915699999998</v>
      </c>
      <c r="L50" s="406">
        <f t="shared" si="24"/>
        <v>20099.7791</v>
      </c>
      <c r="M50" s="408">
        <f t="shared" si="24"/>
        <v>20003.699849999997</v>
      </c>
    </row>
    <row r="51" spans="1:13" ht="15.75">
      <c r="A51" s="462"/>
      <c r="B51" s="479"/>
      <c r="C51" s="484" t="s">
        <v>354</v>
      </c>
      <c r="D51" s="16" t="s">
        <v>1806</v>
      </c>
      <c r="E51" s="457">
        <f t="shared" si="23"/>
        <v>19215.85</v>
      </c>
      <c r="F51" s="406">
        <f aca="true" t="shared" si="25" ref="F51:M52">F167+F283</f>
        <v>0</v>
      </c>
      <c r="G51" s="406">
        <f t="shared" si="25"/>
        <v>821</v>
      </c>
      <c r="H51" s="406">
        <f t="shared" si="25"/>
        <v>18394.85</v>
      </c>
      <c r="I51" s="406">
        <f t="shared" si="25"/>
        <v>0</v>
      </c>
      <c r="J51" s="406">
        <f t="shared" si="25"/>
        <v>0</v>
      </c>
      <c r="K51" s="406">
        <f t="shared" si="25"/>
        <v>20022.915699999998</v>
      </c>
      <c r="L51" s="406">
        <f t="shared" si="25"/>
        <v>20099.7791</v>
      </c>
      <c r="M51" s="408">
        <f t="shared" si="25"/>
        <v>20003.699849999997</v>
      </c>
    </row>
    <row r="52" spans="1:13" ht="15.75">
      <c r="A52" s="462"/>
      <c r="B52" s="479"/>
      <c r="C52" s="484" t="s">
        <v>355</v>
      </c>
      <c r="D52" s="16" t="s">
        <v>1805</v>
      </c>
      <c r="E52" s="457">
        <f t="shared" si="23"/>
        <v>0</v>
      </c>
      <c r="F52" s="406">
        <f t="shared" si="25"/>
        <v>0</v>
      </c>
      <c r="G52" s="406">
        <f t="shared" si="25"/>
        <v>0</v>
      </c>
      <c r="H52" s="406">
        <f t="shared" si="25"/>
        <v>0</v>
      </c>
      <c r="I52" s="406">
        <f t="shared" si="25"/>
        <v>0</v>
      </c>
      <c r="J52" s="406">
        <f t="shared" si="25"/>
        <v>0</v>
      </c>
      <c r="K52" s="406">
        <f t="shared" si="25"/>
        <v>0</v>
      </c>
      <c r="L52" s="406">
        <f t="shared" si="25"/>
        <v>0</v>
      </c>
      <c r="M52" s="408">
        <f t="shared" si="25"/>
        <v>0</v>
      </c>
    </row>
    <row r="53" spans="1:13" ht="15.75">
      <c r="A53" s="462"/>
      <c r="B53" s="479" t="s">
        <v>1804</v>
      </c>
      <c r="C53" s="485"/>
      <c r="D53" s="16" t="s">
        <v>1803</v>
      </c>
      <c r="E53" s="457">
        <f t="shared" si="23"/>
        <v>0</v>
      </c>
      <c r="F53" s="406">
        <f aca="true" t="shared" si="26" ref="F53:M53">SUM(F54:F56)</f>
        <v>0</v>
      </c>
      <c r="G53" s="406">
        <f t="shared" si="26"/>
        <v>0</v>
      </c>
      <c r="H53" s="406">
        <f t="shared" si="26"/>
        <v>0</v>
      </c>
      <c r="I53" s="406">
        <f t="shared" si="26"/>
        <v>0</v>
      </c>
      <c r="J53" s="406">
        <f t="shared" si="26"/>
        <v>0</v>
      </c>
      <c r="K53" s="406">
        <f t="shared" si="26"/>
        <v>0</v>
      </c>
      <c r="L53" s="406">
        <f t="shared" si="26"/>
        <v>0</v>
      </c>
      <c r="M53" s="408">
        <f t="shared" si="26"/>
        <v>0</v>
      </c>
    </row>
    <row r="54" spans="1:13" ht="15.75">
      <c r="A54" s="462"/>
      <c r="B54" s="479"/>
      <c r="C54" s="484" t="s">
        <v>364</v>
      </c>
      <c r="D54" s="16" t="s">
        <v>1802</v>
      </c>
      <c r="E54" s="457">
        <f t="shared" si="23"/>
        <v>0</v>
      </c>
      <c r="F54" s="406">
        <f aca="true" t="shared" si="27" ref="F54:M57">F170+F286</f>
        <v>0</v>
      </c>
      <c r="G54" s="406">
        <f t="shared" si="27"/>
        <v>0</v>
      </c>
      <c r="H54" s="406">
        <f t="shared" si="27"/>
        <v>0</v>
      </c>
      <c r="I54" s="406">
        <f t="shared" si="27"/>
        <v>0</v>
      </c>
      <c r="J54" s="406">
        <f t="shared" si="27"/>
        <v>0</v>
      </c>
      <c r="K54" s="406">
        <f t="shared" si="27"/>
        <v>0</v>
      </c>
      <c r="L54" s="406">
        <f t="shared" si="27"/>
        <v>0</v>
      </c>
      <c r="M54" s="408">
        <f t="shared" si="27"/>
        <v>0</v>
      </c>
    </row>
    <row r="55" spans="1:13" ht="15.75">
      <c r="A55" s="462"/>
      <c r="B55" s="479"/>
      <c r="C55" s="484" t="s">
        <v>1009</v>
      </c>
      <c r="D55" s="16" t="s">
        <v>1801</v>
      </c>
      <c r="E55" s="457">
        <f t="shared" si="23"/>
        <v>0</v>
      </c>
      <c r="F55" s="406">
        <f t="shared" si="27"/>
        <v>0</v>
      </c>
      <c r="G55" s="406">
        <f t="shared" si="27"/>
        <v>0</v>
      </c>
      <c r="H55" s="406">
        <f t="shared" si="27"/>
        <v>0</v>
      </c>
      <c r="I55" s="406">
        <f t="shared" si="27"/>
        <v>0</v>
      </c>
      <c r="J55" s="406">
        <f t="shared" si="27"/>
        <v>0</v>
      </c>
      <c r="K55" s="406">
        <f t="shared" si="27"/>
        <v>0</v>
      </c>
      <c r="L55" s="406">
        <f t="shared" si="27"/>
        <v>0</v>
      </c>
      <c r="M55" s="408">
        <f t="shared" si="27"/>
        <v>0</v>
      </c>
    </row>
    <row r="56" spans="1:13" ht="15.75">
      <c r="A56" s="462"/>
      <c r="B56" s="479"/>
      <c r="C56" s="486" t="s">
        <v>770</v>
      </c>
      <c r="D56" s="16" t="s">
        <v>1800</v>
      </c>
      <c r="E56" s="457">
        <f t="shared" si="23"/>
        <v>0</v>
      </c>
      <c r="F56" s="406">
        <f t="shared" si="27"/>
        <v>0</v>
      </c>
      <c r="G56" s="406">
        <f t="shared" si="27"/>
        <v>0</v>
      </c>
      <c r="H56" s="406">
        <f t="shared" si="27"/>
        <v>0</v>
      </c>
      <c r="I56" s="406">
        <f t="shared" si="27"/>
        <v>0</v>
      </c>
      <c r="J56" s="406">
        <f t="shared" si="27"/>
        <v>0</v>
      </c>
      <c r="K56" s="406">
        <f t="shared" si="27"/>
        <v>0</v>
      </c>
      <c r="L56" s="406">
        <f t="shared" si="27"/>
        <v>0</v>
      </c>
      <c r="M56" s="408">
        <f t="shared" si="27"/>
        <v>0</v>
      </c>
    </row>
    <row r="57" spans="1:13" s="471" customFormat="1" ht="18" customHeight="1">
      <c r="A57" s="474"/>
      <c r="B57" s="475" t="s">
        <v>654</v>
      </c>
      <c r="C57" s="482"/>
      <c r="D57" s="2" t="s">
        <v>1799</v>
      </c>
      <c r="E57" s="457">
        <f t="shared" si="23"/>
        <v>0</v>
      </c>
      <c r="F57" s="406">
        <f t="shared" si="27"/>
        <v>0</v>
      </c>
      <c r="G57" s="406">
        <f t="shared" si="27"/>
        <v>0</v>
      </c>
      <c r="H57" s="406">
        <f t="shared" si="27"/>
        <v>0</v>
      </c>
      <c r="I57" s="406">
        <f t="shared" si="27"/>
        <v>0</v>
      </c>
      <c r="J57" s="406">
        <f t="shared" si="27"/>
        <v>0</v>
      </c>
      <c r="K57" s="406">
        <f t="shared" si="27"/>
        <v>0</v>
      </c>
      <c r="L57" s="406">
        <f t="shared" si="27"/>
        <v>0</v>
      </c>
      <c r="M57" s="408">
        <f t="shared" si="27"/>
        <v>0</v>
      </c>
    </row>
    <row r="58" spans="1:13" ht="15.75">
      <c r="A58" s="462"/>
      <c r="B58" s="479" t="s">
        <v>1798</v>
      </c>
      <c r="C58" s="480"/>
      <c r="D58" s="16" t="s">
        <v>1797</v>
      </c>
      <c r="E58" s="457">
        <f t="shared" si="23"/>
        <v>0</v>
      </c>
      <c r="F58" s="406">
        <f aca="true" t="shared" si="28" ref="F58:M58">F59</f>
        <v>0</v>
      </c>
      <c r="G58" s="406">
        <f t="shared" si="28"/>
        <v>0</v>
      </c>
      <c r="H58" s="406">
        <f t="shared" si="28"/>
        <v>0</v>
      </c>
      <c r="I58" s="406">
        <f t="shared" si="28"/>
        <v>0</v>
      </c>
      <c r="J58" s="406">
        <f t="shared" si="28"/>
        <v>0</v>
      </c>
      <c r="K58" s="406">
        <f t="shared" si="28"/>
        <v>0</v>
      </c>
      <c r="L58" s="406">
        <f t="shared" si="28"/>
        <v>0</v>
      </c>
      <c r="M58" s="408">
        <f t="shared" si="28"/>
        <v>0</v>
      </c>
    </row>
    <row r="59" spans="1:13" ht="14.25" customHeight="1">
      <c r="A59" s="462"/>
      <c r="B59" s="479"/>
      <c r="C59" s="484" t="s">
        <v>33</v>
      </c>
      <c r="D59" s="16" t="s">
        <v>1796</v>
      </c>
      <c r="E59" s="457">
        <f t="shared" si="23"/>
        <v>0</v>
      </c>
      <c r="F59" s="406">
        <f aca="true" t="shared" si="29" ref="F59:M59">F175+F291</f>
        <v>0</v>
      </c>
      <c r="G59" s="406">
        <f t="shared" si="29"/>
        <v>0</v>
      </c>
      <c r="H59" s="406">
        <f t="shared" si="29"/>
        <v>0</v>
      </c>
      <c r="I59" s="406">
        <f t="shared" si="29"/>
        <v>0</v>
      </c>
      <c r="J59" s="406">
        <f t="shared" si="29"/>
        <v>0</v>
      </c>
      <c r="K59" s="406">
        <f t="shared" si="29"/>
        <v>0</v>
      </c>
      <c r="L59" s="406">
        <f t="shared" si="29"/>
        <v>0</v>
      </c>
      <c r="M59" s="408">
        <f t="shared" si="29"/>
        <v>0</v>
      </c>
    </row>
    <row r="60" spans="1:13" s="471" customFormat="1" ht="15" customHeight="1">
      <c r="A60" s="474"/>
      <c r="B60" s="475" t="s">
        <v>1795</v>
      </c>
      <c r="C60" s="482"/>
      <c r="D60" s="2" t="s">
        <v>1794</v>
      </c>
      <c r="E60" s="457">
        <f t="shared" si="23"/>
        <v>0</v>
      </c>
      <c r="F60" s="55">
        <f aca="true" t="shared" si="30" ref="F60:M60">SUM(F61:F62)</f>
        <v>0</v>
      </c>
      <c r="G60" s="55">
        <f t="shared" si="30"/>
        <v>0</v>
      </c>
      <c r="H60" s="55">
        <f t="shared" si="30"/>
        <v>0</v>
      </c>
      <c r="I60" s="55">
        <f t="shared" si="30"/>
        <v>0</v>
      </c>
      <c r="J60" s="55">
        <f t="shared" si="30"/>
        <v>0</v>
      </c>
      <c r="K60" s="55">
        <f t="shared" si="30"/>
        <v>0</v>
      </c>
      <c r="L60" s="55">
        <f t="shared" si="30"/>
        <v>0</v>
      </c>
      <c r="M60" s="470">
        <f t="shared" si="30"/>
        <v>0</v>
      </c>
    </row>
    <row r="61" spans="1:13" s="471" customFormat="1" ht="14.25" customHeight="1">
      <c r="A61" s="474"/>
      <c r="B61" s="475"/>
      <c r="C61" s="482" t="s">
        <v>34</v>
      </c>
      <c r="D61" s="2" t="s">
        <v>1793</v>
      </c>
      <c r="E61" s="457">
        <f t="shared" si="23"/>
        <v>0</v>
      </c>
      <c r="F61" s="55">
        <f aca="true" t="shared" si="31" ref="F61:M63">F177+F293</f>
        <v>0</v>
      </c>
      <c r="G61" s="55">
        <f t="shared" si="31"/>
        <v>0</v>
      </c>
      <c r="H61" s="55">
        <f t="shared" si="31"/>
        <v>0</v>
      </c>
      <c r="I61" s="55">
        <f t="shared" si="31"/>
        <v>0</v>
      </c>
      <c r="J61" s="55">
        <f t="shared" si="31"/>
        <v>0</v>
      </c>
      <c r="K61" s="55">
        <f t="shared" si="31"/>
        <v>0</v>
      </c>
      <c r="L61" s="55">
        <f t="shared" si="31"/>
        <v>0</v>
      </c>
      <c r="M61" s="470">
        <f t="shared" si="31"/>
        <v>0</v>
      </c>
    </row>
    <row r="62" spans="1:13" s="471" customFormat="1" ht="15" customHeight="1">
      <c r="A62" s="474"/>
      <c r="B62" s="475"/>
      <c r="C62" s="482" t="s">
        <v>365</v>
      </c>
      <c r="D62" s="2" t="s">
        <v>1792</v>
      </c>
      <c r="E62" s="457">
        <f t="shared" si="23"/>
        <v>0</v>
      </c>
      <c r="F62" s="55">
        <f t="shared" si="31"/>
        <v>0</v>
      </c>
      <c r="G62" s="55">
        <f t="shared" si="31"/>
        <v>0</v>
      </c>
      <c r="H62" s="55">
        <f t="shared" si="31"/>
        <v>0</v>
      </c>
      <c r="I62" s="55">
        <f t="shared" si="31"/>
        <v>0</v>
      </c>
      <c r="J62" s="55">
        <f t="shared" si="31"/>
        <v>0</v>
      </c>
      <c r="K62" s="55">
        <f t="shared" si="31"/>
        <v>0</v>
      </c>
      <c r="L62" s="55">
        <f t="shared" si="31"/>
        <v>0</v>
      </c>
      <c r="M62" s="470">
        <f t="shared" si="31"/>
        <v>0</v>
      </c>
    </row>
    <row r="63" spans="1:13" ht="15.75">
      <c r="A63" s="462"/>
      <c r="B63" s="487" t="s">
        <v>655</v>
      </c>
      <c r="C63" s="486"/>
      <c r="D63" s="16" t="s">
        <v>1791</v>
      </c>
      <c r="E63" s="457">
        <f t="shared" si="23"/>
        <v>0</v>
      </c>
      <c r="F63" s="55">
        <f t="shared" si="31"/>
        <v>0</v>
      </c>
      <c r="G63" s="55">
        <f t="shared" si="31"/>
        <v>0</v>
      </c>
      <c r="H63" s="55">
        <f t="shared" si="31"/>
        <v>0</v>
      </c>
      <c r="I63" s="55">
        <f t="shared" si="31"/>
        <v>0</v>
      </c>
      <c r="J63" s="55">
        <f t="shared" si="31"/>
        <v>0</v>
      </c>
      <c r="K63" s="55">
        <f t="shared" si="31"/>
        <v>0</v>
      </c>
      <c r="L63" s="55">
        <f t="shared" si="31"/>
        <v>0</v>
      </c>
      <c r="M63" s="470">
        <f t="shared" si="31"/>
        <v>0</v>
      </c>
    </row>
    <row r="64" spans="1:13" ht="15.75">
      <c r="A64" s="488" t="s">
        <v>1790</v>
      </c>
      <c r="B64" s="487"/>
      <c r="C64" s="486"/>
      <c r="D64" s="16" t="s">
        <v>1789</v>
      </c>
      <c r="E64" s="457">
        <f t="shared" si="23"/>
        <v>75000</v>
      </c>
      <c r="F64" s="406">
        <f aca="true" t="shared" si="32" ref="F64:M64">F66+F69+F70</f>
        <v>0</v>
      </c>
      <c r="G64" s="406">
        <f t="shared" si="32"/>
        <v>0</v>
      </c>
      <c r="H64" s="406">
        <f t="shared" si="32"/>
        <v>5000</v>
      </c>
      <c r="I64" s="406">
        <f t="shared" si="32"/>
        <v>35000</v>
      </c>
      <c r="J64" s="406">
        <f t="shared" si="32"/>
        <v>35000</v>
      </c>
      <c r="K64" s="406">
        <f t="shared" si="32"/>
        <v>78150</v>
      </c>
      <c r="L64" s="406">
        <f t="shared" si="32"/>
        <v>78450</v>
      </c>
      <c r="M64" s="408">
        <f t="shared" si="32"/>
        <v>78075</v>
      </c>
    </row>
    <row r="65" spans="1:13" ht="15.75">
      <c r="A65" s="462" t="s">
        <v>603</v>
      </c>
      <c r="B65" s="487"/>
      <c r="C65" s="486"/>
      <c r="D65" s="16"/>
      <c r="E65" s="457"/>
      <c r="F65" s="406"/>
      <c r="G65" s="406"/>
      <c r="H65" s="406"/>
      <c r="I65" s="406"/>
      <c r="J65" s="464"/>
      <c r="K65" s="406"/>
      <c r="L65" s="406"/>
      <c r="M65" s="408"/>
    </row>
    <row r="66" spans="1:13" ht="37.5" customHeight="1">
      <c r="A66" s="462"/>
      <c r="B66" s="489" t="s">
        <v>1788</v>
      </c>
      <c r="C66" s="489"/>
      <c r="D66" s="16" t="s">
        <v>1787</v>
      </c>
      <c r="E66" s="457">
        <f aca="true" t="shared" si="33" ref="E66:E72">G66+H66+I66+J66</f>
        <v>0</v>
      </c>
      <c r="F66" s="406">
        <f aca="true" t="shared" si="34" ref="F66:M66">F67+F68</f>
        <v>0</v>
      </c>
      <c r="G66" s="406">
        <f t="shared" si="34"/>
        <v>0</v>
      </c>
      <c r="H66" s="406">
        <f t="shared" si="34"/>
        <v>0</v>
      </c>
      <c r="I66" s="406">
        <f t="shared" si="34"/>
        <v>0</v>
      </c>
      <c r="J66" s="406">
        <f t="shared" si="34"/>
        <v>0</v>
      </c>
      <c r="K66" s="406">
        <f t="shared" si="34"/>
        <v>0</v>
      </c>
      <c r="L66" s="406">
        <f t="shared" si="34"/>
        <v>0</v>
      </c>
      <c r="M66" s="408">
        <f t="shared" si="34"/>
        <v>0</v>
      </c>
    </row>
    <row r="67" spans="1:13" ht="15.75">
      <c r="A67" s="462"/>
      <c r="B67" s="487"/>
      <c r="C67" s="486" t="s">
        <v>1058</v>
      </c>
      <c r="D67" s="2" t="s">
        <v>1786</v>
      </c>
      <c r="E67" s="457">
        <f t="shared" si="33"/>
        <v>0</v>
      </c>
      <c r="F67" s="406">
        <f aca="true" t="shared" si="35" ref="F67:M69">F183+F299</f>
        <v>0</v>
      </c>
      <c r="G67" s="406">
        <f t="shared" si="35"/>
        <v>0</v>
      </c>
      <c r="H67" s="406">
        <f t="shared" si="35"/>
        <v>0</v>
      </c>
      <c r="I67" s="406">
        <f t="shared" si="35"/>
        <v>0</v>
      </c>
      <c r="J67" s="406">
        <f t="shared" si="35"/>
        <v>0</v>
      </c>
      <c r="K67" s="406">
        <f t="shared" si="35"/>
        <v>0</v>
      </c>
      <c r="L67" s="406">
        <f t="shared" si="35"/>
        <v>0</v>
      </c>
      <c r="M67" s="408">
        <f t="shared" si="35"/>
        <v>0</v>
      </c>
    </row>
    <row r="68" spans="1:13" s="471" customFormat="1" ht="14.25" customHeight="1">
      <c r="A68" s="490"/>
      <c r="B68" s="473"/>
      <c r="C68" s="491" t="s">
        <v>452</v>
      </c>
      <c r="D68" s="492" t="s">
        <v>1785</v>
      </c>
      <c r="E68" s="457">
        <f t="shared" si="33"/>
        <v>0</v>
      </c>
      <c r="F68" s="406">
        <f t="shared" si="35"/>
        <v>0</v>
      </c>
      <c r="G68" s="406">
        <f t="shared" si="35"/>
        <v>0</v>
      </c>
      <c r="H68" s="406">
        <f t="shared" si="35"/>
        <v>0</v>
      </c>
      <c r="I68" s="406">
        <f t="shared" si="35"/>
        <v>0</v>
      </c>
      <c r="J68" s="406">
        <f t="shared" si="35"/>
        <v>0</v>
      </c>
      <c r="K68" s="406">
        <f t="shared" si="35"/>
        <v>0</v>
      </c>
      <c r="L68" s="406">
        <f t="shared" si="35"/>
        <v>0</v>
      </c>
      <c r="M68" s="408">
        <f t="shared" si="35"/>
        <v>0</v>
      </c>
    </row>
    <row r="69" spans="1:13" s="471" customFormat="1" ht="13.5" customHeight="1">
      <c r="A69" s="490"/>
      <c r="B69" s="473" t="s">
        <v>859</v>
      </c>
      <c r="C69" s="491"/>
      <c r="D69" s="2" t="s">
        <v>1784</v>
      </c>
      <c r="E69" s="457">
        <f t="shared" si="33"/>
        <v>0</v>
      </c>
      <c r="F69" s="406">
        <f t="shared" si="35"/>
        <v>0</v>
      </c>
      <c r="G69" s="406">
        <f t="shared" si="35"/>
        <v>0</v>
      </c>
      <c r="H69" s="406">
        <f t="shared" si="35"/>
        <v>0</v>
      </c>
      <c r="I69" s="406">
        <f t="shared" si="35"/>
        <v>0</v>
      </c>
      <c r="J69" s="406">
        <f t="shared" si="35"/>
        <v>0</v>
      </c>
      <c r="K69" s="406">
        <f t="shared" si="35"/>
        <v>0</v>
      </c>
      <c r="L69" s="406">
        <f t="shared" si="35"/>
        <v>0</v>
      </c>
      <c r="M69" s="408">
        <f t="shared" si="35"/>
        <v>0</v>
      </c>
    </row>
    <row r="70" spans="1:13" ht="15.75">
      <c r="A70" s="462"/>
      <c r="B70" s="487" t="s">
        <v>1783</v>
      </c>
      <c r="C70" s="486"/>
      <c r="D70" s="16" t="s">
        <v>1782</v>
      </c>
      <c r="E70" s="457">
        <f t="shared" si="33"/>
        <v>75000</v>
      </c>
      <c r="F70" s="406">
        <f aca="true" t="shared" si="36" ref="F70:M70">F71</f>
        <v>0</v>
      </c>
      <c r="G70" s="406">
        <f t="shared" si="36"/>
        <v>0</v>
      </c>
      <c r="H70" s="406">
        <f t="shared" si="36"/>
        <v>5000</v>
      </c>
      <c r="I70" s="406">
        <f t="shared" si="36"/>
        <v>35000</v>
      </c>
      <c r="J70" s="406">
        <f t="shared" si="36"/>
        <v>35000</v>
      </c>
      <c r="K70" s="406">
        <f t="shared" si="36"/>
        <v>78150</v>
      </c>
      <c r="L70" s="406">
        <f t="shared" si="36"/>
        <v>78450</v>
      </c>
      <c r="M70" s="408">
        <f t="shared" si="36"/>
        <v>78075</v>
      </c>
    </row>
    <row r="71" spans="1:13" ht="15.75">
      <c r="A71" s="462"/>
      <c r="B71" s="487"/>
      <c r="C71" s="486" t="s">
        <v>723</v>
      </c>
      <c r="D71" s="16" t="s">
        <v>1781</v>
      </c>
      <c r="E71" s="457">
        <f t="shared" si="33"/>
        <v>75000</v>
      </c>
      <c r="F71" s="406">
        <f aca="true" t="shared" si="37" ref="F71:M71">F187+F303</f>
        <v>0</v>
      </c>
      <c r="G71" s="406">
        <f t="shared" si="37"/>
        <v>0</v>
      </c>
      <c r="H71" s="406">
        <f t="shared" si="37"/>
        <v>5000</v>
      </c>
      <c r="I71" s="406">
        <f t="shared" si="37"/>
        <v>35000</v>
      </c>
      <c r="J71" s="406">
        <f t="shared" si="37"/>
        <v>35000</v>
      </c>
      <c r="K71" s="406">
        <f t="shared" si="37"/>
        <v>78150</v>
      </c>
      <c r="L71" s="406">
        <f t="shared" si="37"/>
        <v>78450</v>
      </c>
      <c r="M71" s="408">
        <f t="shared" si="37"/>
        <v>78075</v>
      </c>
    </row>
    <row r="72" spans="1:13" ht="15.75">
      <c r="A72" s="477" t="s">
        <v>1780</v>
      </c>
      <c r="B72" s="478"/>
      <c r="C72" s="478"/>
      <c r="D72" s="16" t="s">
        <v>1779</v>
      </c>
      <c r="E72" s="457">
        <f t="shared" si="33"/>
        <v>0</v>
      </c>
      <c r="F72" s="406">
        <f aca="true" t="shared" si="38" ref="F72:M72">F74+F84+F88</f>
        <v>0</v>
      </c>
      <c r="G72" s="406">
        <f t="shared" si="38"/>
        <v>0</v>
      </c>
      <c r="H72" s="406">
        <f t="shared" si="38"/>
        <v>0</v>
      </c>
      <c r="I72" s="406">
        <f t="shared" si="38"/>
        <v>0</v>
      </c>
      <c r="J72" s="406">
        <f t="shared" si="38"/>
        <v>0</v>
      </c>
      <c r="K72" s="406">
        <f t="shared" si="38"/>
        <v>0</v>
      </c>
      <c r="L72" s="406">
        <f t="shared" si="38"/>
        <v>0</v>
      </c>
      <c r="M72" s="408">
        <f t="shared" si="38"/>
        <v>0</v>
      </c>
    </row>
    <row r="73" spans="1:13" ht="15.75">
      <c r="A73" s="462" t="s">
        <v>603</v>
      </c>
      <c r="B73" s="460"/>
      <c r="C73" s="463"/>
      <c r="D73" s="2"/>
      <c r="E73" s="457"/>
      <c r="F73" s="406"/>
      <c r="G73" s="406"/>
      <c r="H73" s="406"/>
      <c r="I73" s="406"/>
      <c r="J73" s="464"/>
      <c r="K73" s="406"/>
      <c r="L73" s="406"/>
      <c r="M73" s="408"/>
    </row>
    <row r="74" spans="1:13" ht="31.5" customHeight="1">
      <c r="A74" s="462"/>
      <c r="B74" s="493" t="s">
        <v>1778</v>
      </c>
      <c r="C74" s="493"/>
      <c r="D74" s="2" t="s">
        <v>1777</v>
      </c>
      <c r="E74" s="457">
        <f aca="true" t="shared" si="39" ref="E74:E89">G74+H74+I74+J74</f>
        <v>0</v>
      </c>
      <c r="F74" s="406">
        <f aca="true" t="shared" si="40" ref="F74:M74">SUM(F75:F83)</f>
        <v>0</v>
      </c>
      <c r="G74" s="406">
        <f t="shared" si="40"/>
        <v>0</v>
      </c>
      <c r="H74" s="406">
        <f t="shared" si="40"/>
        <v>0</v>
      </c>
      <c r="I74" s="406">
        <f t="shared" si="40"/>
        <v>0</v>
      </c>
      <c r="J74" s="406">
        <f t="shared" si="40"/>
        <v>0</v>
      </c>
      <c r="K74" s="406">
        <f t="shared" si="40"/>
        <v>0</v>
      </c>
      <c r="L74" s="406">
        <f t="shared" si="40"/>
        <v>0</v>
      </c>
      <c r="M74" s="408">
        <f t="shared" si="40"/>
        <v>0</v>
      </c>
    </row>
    <row r="75" spans="1:13" ht="15.75">
      <c r="A75" s="462"/>
      <c r="B75" s="460"/>
      <c r="C75" s="463" t="s">
        <v>725</v>
      </c>
      <c r="D75" s="2" t="s">
        <v>1776</v>
      </c>
      <c r="E75" s="457">
        <f t="shared" si="39"/>
        <v>0</v>
      </c>
      <c r="F75" s="406">
        <f aca="true" t="shared" si="41" ref="F75:M83">F191+F307</f>
        <v>0</v>
      </c>
      <c r="G75" s="406">
        <f t="shared" si="41"/>
        <v>0</v>
      </c>
      <c r="H75" s="406">
        <f t="shared" si="41"/>
        <v>0</v>
      </c>
      <c r="I75" s="406">
        <f t="shared" si="41"/>
        <v>0</v>
      </c>
      <c r="J75" s="406">
        <f t="shared" si="41"/>
        <v>0</v>
      </c>
      <c r="K75" s="406">
        <f t="shared" si="41"/>
        <v>0</v>
      </c>
      <c r="L75" s="406">
        <f t="shared" si="41"/>
        <v>0</v>
      </c>
      <c r="M75" s="408">
        <f t="shared" si="41"/>
        <v>0</v>
      </c>
    </row>
    <row r="76" spans="1:13" ht="15.75">
      <c r="A76" s="462"/>
      <c r="B76" s="460"/>
      <c r="C76" s="463" t="s">
        <v>726</v>
      </c>
      <c r="D76" s="2" t="s">
        <v>1775</v>
      </c>
      <c r="E76" s="457">
        <f t="shared" si="39"/>
        <v>0</v>
      </c>
      <c r="F76" s="406">
        <f t="shared" si="41"/>
        <v>0</v>
      </c>
      <c r="G76" s="406">
        <f t="shared" si="41"/>
        <v>0</v>
      </c>
      <c r="H76" s="406">
        <f t="shared" si="41"/>
        <v>0</v>
      </c>
      <c r="I76" s="406">
        <f t="shared" si="41"/>
        <v>0</v>
      </c>
      <c r="J76" s="406">
        <f t="shared" si="41"/>
        <v>0</v>
      </c>
      <c r="K76" s="406">
        <f t="shared" si="41"/>
        <v>0</v>
      </c>
      <c r="L76" s="406">
        <f t="shared" si="41"/>
        <v>0</v>
      </c>
      <c r="M76" s="408">
        <f t="shared" si="41"/>
        <v>0</v>
      </c>
    </row>
    <row r="77" spans="1:13" ht="15.75">
      <c r="A77" s="462"/>
      <c r="B77" s="460"/>
      <c r="C77" s="463" t="s">
        <v>840</v>
      </c>
      <c r="D77" s="2" t="s">
        <v>1774</v>
      </c>
      <c r="E77" s="457">
        <f t="shared" si="39"/>
        <v>0</v>
      </c>
      <c r="F77" s="406">
        <f t="shared" si="41"/>
        <v>0</v>
      </c>
      <c r="G77" s="406">
        <f t="shared" si="41"/>
        <v>0</v>
      </c>
      <c r="H77" s="406">
        <f t="shared" si="41"/>
        <v>0</v>
      </c>
      <c r="I77" s="406">
        <f t="shared" si="41"/>
        <v>0</v>
      </c>
      <c r="J77" s="406">
        <f t="shared" si="41"/>
        <v>0</v>
      </c>
      <c r="K77" s="406">
        <f t="shared" si="41"/>
        <v>0</v>
      </c>
      <c r="L77" s="406">
        <f t="shared" si="41"/>
        <v>0</v>
      </c>
      <c r="M77" s="408">
        <f t="shared" si="41"/>
        <v>0</v>
      </c>
    </row>
    <row r="78" spans="1:13" ht="15.75">
      <c r="A78" s="462"/>
      <c r="B78" s="460"/>
      <c r="C78" s="463" t="s">
        <v>841</v>
      </c>
      <c r="D78" s="2" t="s">
        <v>1773</v>
      </c>
      <c r="E78" s="457">
        <f t="shared" si="39"/>
        <v>0</v>
      </c>
      <c r="F78" s="406">
        <f t="shared" si="41"/>
        <v>0</v>
      </c>
      <c r="G78" s="406">
        <f t="shared" si="41"/>
        <v>0</v>
      </c>
      <c r="H78" s="406">
        <f t="shared" si="41"/>
        <v>0</v>
      </c>
      <c r="I78" s="406">
        <f t="shared" si="41"/>
        <v>0</v>
      </c>
      <c r="J78" s="406">
        <f t="shared" si="41"/>
        <v>0</v>
      </c>
      <c r="K78" s="406">
        <f t="shared" si="41"/>
        <v>0</v>
      </c>
      <c r="L78" s="406">
        <f t="shared" si="41"/>
        <v>0</v>
      </c>
      <c r="M78" s="408">
        <f t="shared" si="41"/>
        <v>0</v>
      </c>
    </row>
    <row r="79" spans="1:13" ht="15.75">
      <c r="A79" s="462"/>
      <c r="B79" s="460"/>
      <c r="C79" s="463" t="s">
        <v>842</v>
      </c>
      <c r="D79" s="2" t="s">
        <v>1772</v>
      </c>
      <c r="E79" s="457">
        <f t="shared" si="39"/>
        <v>0</v>
      </c>
      <c r="F79" s="406">
        <f t="shared" si="41"/>
        <v>0</v>
      </c>
      <c r="G79" s="406">
        <f t="shared" si="41"/>
        <v>0</v>
      </c>
      <c r="H79" s="406">
        <f t="shared" si="41"/>
        <v>0</v>
      </c>
      <c r="I79" s="406">
        <f t="shared" si="41"/>
        <v>0</v>
      </c>
      <c r="J79" s="406">
        <f t="shared" si="41"/>
        <v>0</v>
      </c>
      <c r="K79" s="406">
        <f t="shared" si="41"/>
        <v>0</v>
      </c>
      <c r="L79" s="406">
        <f t="shared" si="41"/>
        <v>0</v>
      </c>
      <c r="M79" s="408">
        <f t="shared" si="41"/>
        <v>0</v>
      </c>
    </row>
    <row r="80" spans="1:13" ht="15.75">
      <c r="A80" s="494"/>
      <c r="B80" s="495"/>
      <c r="C80" s="496" t="s">
        <v>843</v>
      </c>
      <c r="D80" s="2" t="s">
        <v>1771</v>
      </c>
      <c r="E80" s="457">
        <f t="shared" si="39"/>
        <v>0</v>
      </c>
      <c r="F80" s="406">
        <f t="shared" si="41"/>
        <v>0</v>
      </c>
      <c r="G80" s="406">
        <f t="shared" si="41"/>
        <v>0</v>
      </c>
      <c r="H80" s="406">
        <f t="shared" si="41"/>
        <v>0</v>
      </c>
      <c r="I80" s="406">
        <f t="shared" si="41"/>
        <v>0</v>
      </c>
      <c r="J80" s="406">
        <f t="shared" si="41"/>
        <v>0</v>
      </c>
      <c r="K80" s="406">
        <f t="shared" si="41"/>
        <v>0</v>
      </c>
      <c r="L80" s="406">
        <f t="shared" si="41"/>
        <v>0</v>
      </c>
      <c r="M80" s="408">
        <f t="shared" si="41"/>
        <v>0</v>
      </c>
    </row>
    <row r="81" spans="1:13" ht="13.5" customHeight="1">
      <c r="A81" s="462"/>
      <c r="B81" s="460"/>
      <c r="C81" s="463" t="s">
        <v>1518</v>
      </c>
      <c r="D81" s="2" t="s">
        <v>1770</v>
      </c>
      <c r="E81" s="457">
        <f t="shared" si="39"/>
        <v>0</v>
      </c>
      <c r="F81" s="406">
        <f t="shared" si="41"/>
        <v>0</v>
      </c>
      <c r="G81" s="406">
        <f t="shared" si="41"/>
        <v>0</v>
      </c>
      <c r="H81" s="406">
        <f t="shared" si="41"/>
        <v>0</v>
      </c>
      <c r="I81" s="406">
        <f t="shared" si="41"/>
        <v>0</v>
      </c>
      <c r="J81" s="406">
        <f t="shared" si="41"/>
        <v>0</v>
      </c>
      <c r="K81" s="406">
        <f t="shared" si="41"/>
        <v>0</v>
      </c>
      <c r="L81" s="406">
        <f t="shared" si="41"/>
        <v>0</v>
      </c>
      <c r="M81" s="408">
        <f t="shared" si="41"/>
        <v>0</v>
      </c>
    </row>
    <row r="82" spans="1:13" ht="15.75">
      <c r="A82" s="462"/>
      <c r="B82" s="460"/>
      <c r="C82" s="463" t="s">
        <v>240</v>
      </c>
      <c r="D82" s="2" t="s">
        <v>1769</v>
      </c>
      <c r="E82" s="457">
        <f t="shared" si="39"/>
        <v>0</v>
      </c>
      <c r="F82" s="406">
        <f t="shared" si="41"/>
        <v>0</v>
      </c>
      <c r="G82" s="406">
        <f t="shared" si="41"/>
        <v>0</v>
      </c>
      <c r="H82" s="406">
        <f t="shared" si="41"/>
        <v>0</v>
      </c>
      <c r="I82" s="406">
        <f t="shared" si="41"/>
        <v>0</v>
      </c>
      <c r="J82" s="406">
        <f t="shared" si="41"/>
        <v>0</v>
      </c>
      <c r="K82" s="406">
        <f t="shared" si="41"/>
        <v>0</v>
      </c>
      <c r="L82" s="406">
        <f t="shared" si="41"/>
        <v>0</v>
      </c>
      <c r="M82" s="408">
        <f t="shared" si="41"/>
        <v>0</v>
      </c>
    </row>
    <row r="83" spans="1:13" ht="15.75">
      <c r="A83" s="462"/>
      <c r="B83" s="460"/>
      <c r="C83" s="463" t="s">
        <v>241</v>
      </c>
      <c r="D83" s="2" t="s">
        <v>1768</v>
      </c>
      <c r="E83" s="457">
        <f t="shared" si="39"/>
        <v>0</v>
      </c>
      <c r="F83" s="406">
        <f t="shared" si="41"/>
        <v>0</v>
      </c>
      <c r="G83" s="406">
        <f t="shared" si="41"/>
        <v>0</v>
      </c>
      <c r="H83" s="406">
        <f t="shared" si="41"/>
        <v>0</v>
      </c>
      <c r="I83" s="406">
        <f t="shared" si="41"/>
        <v>0</v>
      </c>
      <c r="J83" s="406">
        <f t="shared" si="41"/>
        <v>0</v>
      </c>
      <c r="K83" s="406">
        <f t="shared" si="41"/>
        <v>0</v>
      </c>
      <c r="L83" s="406">
        <f t="shared" si="41"/>
        <v>0</v>
      </c>
      <c r="M83" s="408">
        <f t="shared" si="41"/>
        <v>0</v>
      </c>
    </row>
    <row r="84" spans="1:13" s="471" customFormat="1" ht="33" customHeight="1">
      <c r="A84" s="490"/>
      <c r="B84" s="489" t="s">
        <v>1767</v>
      </c>
      <c r="C84" s="489"/>
      <c r="D84" s="2" t="s">
        <v>1766</v>
      </c>
      <c r="E84" s="457">
        <f t="shared" si="39"/>
        <v>0</v>
      </c>
      <c r="F84" s="55">
        <f aca="true" t="shared" si="42" ref="F84:M84">F85+F86+F87</f>
        <v>0</v>
      </c>
      <c r="G84" s="55">
        <f t="shared" si="42"/>
        <v>0</v>
      </c>
      <c r="H84" s="55">
        <f t="shared" si="42"/>
        <v>0</v>
      </c>
      <c r="I84" s="55">
        <f t="shared" si="42"/>
        <v>0</v>
      </c>
      <c r="J84" s="55">
        <f t="shared" si="42"/>
        <v>0</v>
      </c>
      <c r="K84" s="55">
        <f t="shared" si="42"/>
        <v>0</v>
      </c>
      <c r="L84" s="55">
        <f t="shared" si="42"/>
        <v>0</v>
      </c>
      <c r="M84" s="470">
        <f t="shared" si="42"/>
        <v>0</v>
      </c>
    </row>
    <row r="85" spans="1:13" s="471" customFormat="1" ht="14.25" customHeight="1">
      <c r="A85" s="490"/>
      <c r="B85" s="475"/>
      <c r="C85" s="491" t="s">
        <v>56</v>
      </c>
      <c r="D85" s="497" t="s">
        <v>1765</v>
      </c>
      <c r="E85" s="457">
        <f t="shared" si="39"/>
        <v>0</v>
      </c>
      <c r="F85" s="55">
        <f aca="true" t="shared" si="43" ref="F85:M88">F201+F317</f>
        <v>0</v>
      </c>
      <c r="G85" s="55">
        <f t="shared" si="43"/>
        <v>0</v>
      </c>
      <c r="H85" s="55">
        <f t="shared" si="43"/>
        <v>0</v>
      </c>
      <c r="I85" s="55">
        <f t="shared" si="43"/>
        <v>0</v>
      </c>
      <c r="J85" s="55">
        <f t="shared" si="43"/>
        <v>0</v>
      </c>
      <c r="K85" s="55">
        <f t="shared" si="43"/>
        <v>0</v>
      </c>
      <c r="L85" s="55">
        <f t="shared" si="43"/>
        <v>0</v>
      </c>
      <c r="M85" s="470">
        <f t="shared" si="43"/>
        <v>0</v>
      </c>
    </row>
    <row r="86" spans="1:13" s="471" customFormat="1" ht="15" customHeight="1">
      <c r="A86" s="490"/>
      <c r="B86" s="475"/>
      <c r="C86" s="491" t="s">
        <v>57</v>
      </c>
      <c r="D86" s="497" t="s">
        <v>1764</v>
      </c>
      <c r="E86" s="457">
        <f t="shared" si="39"/>
        <v>0</v>
      </c>
      <c r="F86" s="55">
        <f t="shared" si="43"/>
        <v>0</v>
      </c>
      <c r="G86" s="55">
        <f t="shared" si="43"/>
        <v>0</v>
      </c>
      <c r="H86" s="55">
        <f t="shared" si="43"/>
        <v>0</v>
      </c>
      <c r="I86" s="55">
        <f t="shared" si="43"/>
        <v>0</v>
      </c>
      <c r="J86" s="55">
        <f t="shared" si="43"/>
        <v>0</v>
      </c>
      <c r="K86" s="55">
        <f t="shared" si="43"/>
        <v>0</v>
      </c>
      <c r="L86" s="55">
        <f t="shared" si="43"/>
        <v>0</v>
      </c>
      <c r="M86" s="470">
        <f t="shared" si="43"/>
        <v>0</v>
      </c>
    </row>
    <row r="87" spans="1:13" s="471" customFormat="1" ht="31.5">
      <c r="A87" s="490"/>
      <c r="B87" s="475"/>
      <c r="C87" s="498" t="s">
        <v>58</v>
      </c>
      <c r="D87" s="497" t="s">
        <v>1763</v>
      </c>
      <c r="E87" s="457">
        <f t="shared" si="39"/>
        <v>0</v>
      </c>
      <c r="F87" s="55">
        <f t="shared" si="43"/>
        <v>0</v>
      </c>
      <c r="G87" s="55">
        <f t="shared" si="43"/>
        <v>0</v>
      </c>
      <c r="H87" s="55">
        <f t="shared" si="43"/>
        <v>0</v>
      </c>
      <c r="I87" s="55">
        <f t="shared" si="43"/>
        <v>0</v>
      </c>
      <c r="J87" s="55">
        <f t="shared" si="43"/>
        <v>0</v>
      </c>
      <c r="K87" s="55">
        <f t="shared" si="43"/>
        <v>0</v>
      </c>
      <c r="L87" s="55">
        <f t="shared" si="43"/>
        <v>0</v>
      </c>
      <c r="M87" s="470">
        <f t="shared" si="43"/>
        <v>0</v>
      </c>
    </row>
    <row r="88" spans="1:13" ht="15.75">
      <c r="A88" s="465"/>
      <c r="B88" s="479" t="s">
        <v>125</v>
      </c>
      <c r="C88" s="485"/>
      <c r="D88" s="16" t="s">
        <v>1762</v>
      </c>
      <c r="E88" s="457">
        <f t="shared" si="39"/>
        <v>0</v>
      </c>
      <c r="F88" s="55">
        <f t="shared" si="43"/>
        <v>0</v>
      </c>
      <c r="G88" s="55">
        <f t="shared" si="43"/>
        <v>0</v>
      </c>
      <c r="H88" s="55">
        <f t="shared" si="43"/>
        <v>0</v>
      </c>
      <c r="I88" s="55">
        <f t="shared" si="43"/>
        <v>0</v>
      </c>
      <c r="J88" s="55">
        <f t="shared" si="43"/>
        <v>0</v>
      </c>
      <c r="K88" s="55">
        <f t="shared" si="43"/>
        <v>0</v>
      </c>
      <c r="L88" s="55">
        <f t="shared" si="43"/>
        <v>0</v>
      </c>
      <c r="M88" s="470">
        <f t="shared" si="43"/>
        <v>0</v>
      </c>
    </row>
    <row r="89" spans="1:13" ht="33" customHeight="1">
      <c r="A89" s="477" t="s">
        <v>1761</v>
      </c>
      <c r="B89" s="478"/>
      <c r="C89" s="478"/>
      <c r="D89" s="499" t="s">
        <v>1760</v>
      </c>
      <c r="E89" s="457">
        <f t="shared" si="39"/>
        <v>0</v>
      </c>
      <c r="F89" s="406">
        <f aca="true" t="shared" si="44" ref="F89:M89">F91+F92+F93+F94+F95</f>
        <v>0</v>
      </c>
      <c r="G89" s="406">
        <f t="shared" si="44"/>
        <v>0</v>
      </c>
      <c r="H89" s="406">
        <f t="shared" si="44"/>
        <v>0</v>
      </c>
      <c r="I89" s="406">
        <f t="shared" si="44"/>
        <v>0</v>
      </c>
      <c r="J89" s="406">
        <f t="shared" si="44"/>
        <v>0</v>
      </c>
      <c r="K89" s="406">
        <f t="shared" si="44"/>
        <v>0</v>
      </c>
      <c r="L89" s="406">
        <f t="shared" si="44"/>
        <v>0</v>
      </c>
      <c r="M89" s="408">
        <f t="shared" si="44"/>
        <v>0</v>
      </c>
    </row>
    <row r="90" spans="1:13" ht="15.75">
      <c r="A90" s="462" t="s">
        <v>603</v>
      </c>
      <c r="B90" s="460"/>
      <c r="C90" s="463"/>
      <c r="D90" s="499"/>
      <c r="E90" s="457"/>
      <c r="F90" s="406"/>
      <c r="G90" s="406"/>
      <c r="H90" s="406"/>
      <c r="I90" s="406"/>
      <c r="J90" s="464"/>
      <c r="K90" s="406"/>
      <c r="L90" s="406"/>
      <c r="M90" s="408"/>
    </row>
    <row r="91" spans="1:13" ht="15.75">
      <c r="A91" s="465"/>
      <c r="B91" s="460" t="s">
        <v>923</v>
      </c>
      <c r="C91" s="500"/>
      <c r="D91" s="499" t="s">
        <v>1759</v>
      </c>
      <c r="E91" s="457">
        <f aca="true" t="shared" si="45" ref="E91:E99">G91+H91+I91+J91</f>
        <v>0</v>
      </c>
      <c r="F91" s="406">
        <f aca="true" t="shared" si="46" ref="F91:M94">F207+F323</f>
        <v>0</v>
      </c>
      <c r="G91" s="406">
        <f t="shared" si="46"/>
        <v>0</v>
      </c>
      <c r="H91" s="406">
        <f t="shared" si="46"/>
        <v>0</v>
      </c>
      <c r="I91" s="406">
        <f t="shared" si="46"/>
        <v>0</v>
      </c>
      <c r="J91" s="406">
        <f t="shared" si="46"/>
        <v>0</v>
      </c>
      <c r="K91" s="406">
        <f t="shared" si="46"/>
        <v>0</v>
      </c>
      <c r="L91" s="406">
        <f t="shared" si="46"/>
        <v>0</v>
      </c>
      <c r="M91" s="408">
        <f t="shared" si="46"/>
        <v>0</v>
      </c>
    </row>
    <row r="92" spans="1:13" ht="15.75">
      <c r="A92" s="465"/>
      <c r="B92" s="460" t="s">
        <v>346</v>
      </c>
      <c r="C92" s="500"/>
      <c r="D92" s="499" t="s">
        <v>1758</v>
      </c>
      <c r="E92" s="457">
        <f t="shared" si="45"/>
        <v>0</v>
      </c>
      <c r="F92" s="406">
        <f t="shared" si="46"/>
        <v>0</v>
      </c>
      <c r="G92" s="406">
        <f t="shared" si="46"/>
        <v>0</v>
      </c>
      <c r="H92" s="406">
        <f t="shared" si="46"/>
        <v>0</v>
      </c>
      <c r="I92" s="406">
        <f t="shared" si="46"/>
        <v>0</v>
      </c>
      <c r="J92" s="406">
        <f t="shared" si="46"/>
        <v>0</v>
      </c>
      <c r="K92" s="406">
        <f t="shared" si="46"/>
        <v>0</v>
      </c>
      <c r="L92" s="406">
        <f t="shared" si="46"/>
        <v>0</v>
      </c>
      <c r="M92" s="408">
        <f t="shared" si="46"/>
        <v>0</v>
      </c>
    </row>
    <row r="93" spans="1:13" s="471" customFormat="1" ht="18" customHeight="1">
      <c r="A93" s="490"/>
      <c r="B93" s="473" t="s">
        <v>1517</v>
      </c>
      <c r="C93" s="491"/>
      <c r="D93" s="2" t="s">
        <v>1757</v>
      </c>
      <c r="E93" s="457">
        <f t="shared" si="45"/>
        <v>0</v>
      </c>
      <c r="F93" s="406">
        <f t="shared" si="46"/>
        <v>0</v>
      </c>
      <c r="G93" s="406">
        <f t="shared" si="46"/>
        <v>0</v>
      </c>
      <c r="H93" s="406">
        <f t="shared" si="46"/>
        <v>0</v>
      </c>
      <c r="I93" s="406">
        <f t="shared" si="46"/>
        <v>0</v>
      </c>
      <c r="J93" s="406">
        <f t="shared" si="46"/>
        <v>0</v>
      </c>
      <c r="K93" s="406">
        <f t="shared" si="46"/>
        <v>0</v>
      </c>
      <c r="L93" s="406">
        <f t="shared" si="46"/>
        <v>0</v>
      </c>
      <c r="M93" s="408">
        <f t="shared" si="46"/>
        <v>0</v>
      </c>
    </row>
    <row r="94" spans="1:13" s="471" customFormat="1" ht="18" customHeight="1">
      <c r="A94" s="490"/>
      <c r="B94" s="473" t="s">
        <v>1018</v>
      </c>
      <c r="C94" s="473"/>
      <c r="D94" s="2" t="s">
        <v>1756</v>
      </c>
      <c r="E94" s="457">
        <f t="shared" si="45"/>
        <v>0</v>
      </c>
      <c r="F94" s="406">
        <f t="shared" si="46"/>
        <v>0</v>
      </c>
      <c r="G94" s="406">
        <f t="shared" si="46"/>
        <v>0</v>
      </c>
      <c r="H94" s="406">
        <f t="shared" si="46"/>
        <v>0</v>
      </c>
      <c r="I94" s="406">
        <f t="shared" si="46"/>
        <v>0</v>
      </c>
      <c r="J94" s="406">
        <f t="shared" si="46"/>
        <v>0</v>
      </c>
      <c r="K94" s="406">
        <f t="shared" si="46"/>
        <v>0</v>
      </c>
      <c r="L94" s="406">
        <f t="shared" si="46"/>
        <v>0</v>
      </c>
      <c r="M94" s="408">
        <f t="shared" si="46"/>
        <v>0</v>
      </c>
    </row>
    <row r="95" spans="1:13" ht="15.75">
      <c r="A95" s="465"/>
      <c r="B95" s="460" t="s">
        <v>1755</v>
      </c>
      <c r="C95" s="500"/>
      <c r="D95" s="499" t="s">
        <v>1754</v>
      </c>
      <c r="E95" s="457">
        <f t="shared" si="45"/>
        <v>0</v>
      </c>
      <c r="F95" s="406">
        <f aca="true" t="shared" si="47" ref="F95:M95">F96+F97</f>
        <v>0</v>
      </c>
      <c r="G95" s="406">
        <f t="shared" si="47"/>
        <v>0</v>
      </c>
      <c r="H95" s="406">
        <f t="shared" si="47"/>
        <v>0</v>
      </c>
      <c r="I95" s="406">
        <f t="shared" si="47"/>
        <v>0</v>
      </c>
      <c r="J95" s="406">
        <f t="shared" si="47"/>
        <v>0</v>
      </c>
      <c r="K95" s="406">
        <f t="shared" si="47"/>
        <v>0</v>
      </c>
      <c r="L95" s="406">
        <f t="shared" si="47"/>
        <v>0</v>
      </c>
      <c r="M95" s="408">
        <f t="shared" si="47"/>
        <v>0</v>
      </c>
    </row>
    <row r="96" spans="1:13" ht="15.75">
      <c r="A96" s="465"/>
      <c r="B96" s="460"/>
      <c r="C96" s="463" t="s">
        <v>295</v>
      </c>
      <c r="D96" s="499" t="s">
        <v>1753</v>
      </c>
      <c r="E96" s="457">
        <f t="shared" si="45"/>
        <v>0</v>
      </c>
      <c r="F96" s="406">
        <f aca="true" t="shared" si="48" ref="F96:M97">F212+F328</f>
        <v>0</v>
      </c>
      <c r="G96" s="406">
        <f t="shared" si="48"/>
        <v>0</v>
      </c>
      <c r="H96" s="406">
        <f t="shared" si="48"/>
        <v>0</v>
      </c>
      <c r="I96" s="406">
        <f t="shared" si="48"/>
        <v>0</v>
      </c>
      <c r="J96" s="406">
        <f t="shared" si="48"/>
        <v>0</v>
      </c>
      <c r="K96" s="406">
        <f t="shared" si="48"/>
        <v>0</v>
      </c>
      <c r="L96" s="406">
        <f t="shared" si="48"/>
        <v>0</v>
      </c>
      <c r="M96" s="408">
        <f t="shared" si="48"/>
        <v>0</v>
      </c>
    </row>
    <row r="97" spans="1:13" ht="15.75">
      <c r="A97" s="465"/>
      <c r="B97" s="460"/>
      <c r="C97" s="463" t="s">
        <v>1516</v>
      </c>
      <c r="D97" s="499" t="s">
        <v>1752</v>
      </c>
      <c r="E97" s="457">
        <f t="shared" si="45"/>
        <v>0</v>
      </c>
      <c r="F97" s="406">
        <f t="shared" si="48"/>
        <v>0</v>
      </c>
      <c r="G97" s="406">
        <f t="shared" si="48"/>
        <v>0</v>
      </c>
      <c r="H97" s="406">
        <f t="shared" si="48"/>
        <v>0</v>
      </c>
      <c r="I97" s="406">
        <f t="shared" si="48"/>
        <v>0</v>
      </c>
      <c r="J97" s="406">
        <f t="shared" si="48"/>
        <v>0</v>
      </c>
      <c r="K97" s="406">
        <f t="shared" si="48"/>
        <v>0</v>
      </c>
      <c r="L97" s="406">
        <f t="shared" si="48"/>
        <v>0</v>
      </c>
      <c r="M97" s="408">
        <f t="shared" si="48"/>
        <v>0</v>
      </c>
    </row>
    <row r="98" spans="1:13" s="506" customFormat="1" ht="32.25" customHeight="1">
      <c r="A98" s="501" t="s">
        <v>1751</v>
      </c>
      <c r="B98" s="502"/>
      <c r="C98" s="502"/>
      <c r="D98" s="503"/>
      <c r="E98" s="457">
        <f t="shared" si="45"/>
        <v>76785.81</v>
      </c>
      <c r="F98" s="504">
        <f aca="true" t="shared" si="49" ref="F98:M98">F99+F110</f>
        <v>0</v>
      </c>
      <c r="G98" s="504">
        <f t="shared" si="49"/>
        <v>7139.92</v>
      </c>
      <c r="H98" s="504">
        <f t="shared" si="49"/>
        <v>19645.89</v>
      </c>
      <c r="I98" s="504">
        <f t="shared" si="49"/>
        <v>50000</v>
      </c>
      <c r="J98" s="504">
        <f t="shared" si="49"/>
        <v>0</v>
      </c>
      <c r="K98" s="504">
        <f t="shared" si="49"/>
        <v>80010.81401999999</v>
      </c>
      <c r="L98" s="504">
        <f t="shared" si="49"/>
        <v>80317.95726</v>
      </c>
      <c r="M98" s="505">
        <f t="shared" si="49"/>
        <v>79934.02821</v>
      </c>
    </row>
    <row r="99" spans="1:13" ht="30" customHeight="1">
      <c r="A99" s="501" t="s">
        <v>1750</v>
      </c>
      <c r="B99" s="502"/>
      <c r="C99" s="502"/>
      <c r="D99" s="2" t="s">
        <v>1749</v>
      </c>
      <c r="E99" s="457">
        <f t="shared" si="45"/>
        <v>76785.81</v>
      </c>
      <c r="F99" s="406">
        <f aca="true" t="shared" si="50" ref="F99:M99">F101+F104+F107+F108+F109</f>
        <v>0</v>
      </c>
      <c r="G99" s="406">
        <f t="shared" si="50"/>
        <v>7139.92</v>
      </c>
      <c r="H99" s="406">
        <f t="shared" si="50"/>
        <v>19645.89</v>
      </c>
      <c r="I99" s="406">
        <f t="shared" si="50"/>
        <v>50000</v>
      </c>
      <c r="J99" s="406">
        <f t="shared" si="50"/>
        <v>0</v>
      </c>
      <c r="K99" s="406">
        <f t="shared" si="50"/>
        <v>80010.81401999999</v>
      </c>
      <c r="L99" s="406">
        <f t="shared" si="50"/>
        <v>80317.95726</v>
      </c>
      <c r="M99" s="408">
        <f t="shared" si="50"/>
        <v>79934.02821</v>
      </c>
    </row>
    <row r="100" spans="1:13" ht="15.75">
      <c r="A100" s="462" t="s">
        <v>603</v>
      </c>
      <c r="B100" s="460"/>
      <c r="C100" s="463"/>
      <c r="D100" s="2"/>
      <c r="E100" s="457"/>
      <c r="F100" s="406"/>
      <c r="G100" s="406"/>
      <c r="H100" s="406"/>
      <c r="I100" s="406"/>
      <c r="J100" s="464"/>
      <c r="K100" s="406"/>
      <c r="L100" s="406"/>
      <c r="M100" s="408"/>
    </row>
    <row r="101" spans="1:37" ht="15.75">
      <c r="A101" s="462"/>
      <c r="B101" s="507" t="s">
        <v>1748</v>
      </c>
      <c r="C101" s="507"/>
      <c r="D101" s="16" t="s">
        <v>1747</v>
      </c>
      <c r="E101" s="457">
        <f aca="true" t="shared" si="51" ref="E101:E110">G101+H101+I101+J101</f>
        <v>76785.81</v>
      </c>
      <c r="F101" s="406">
        <f aca="true" t="shared" si="52" ref="F101:M101">SUM(F102:F103)</f>
        <v>0</v>
      </c>
      <c r="G101" s="406">
        <f t="shared" si="52"/>
        <v>7139.92</v>
      </c>
      <c r="H101" s="406">
        <f t="shared" si="52"/>
        <v>19645.89</v>
      </c>
      <c r="I101" s="406">
        <f t="shared" si="52"/>
        <v>50000</v>
      </c>
      <c r="J101" s="406">
        <f t="shared" si="52"/>
        <v>0</v>
      </c>
      <c r="K101" s="406">
        <f t="shared" si="52"/>
        <v>80010.81401999999</v>
      </c>
      <c r="L101" s="406">
        <f t="shared" si="52"/>
        <v>80317.95726</v>
      </c>
      <c r="M101" s="408">
        <f t="shared" si="52"/>
        <v>79934.02821</v>
      </c>
      <c r="AH101" s="506"/>
      <c r="AI101" s="506"/>
      <c r="AJ101" s="506"/>
      <c r="AK101" s="506"/>
    </row>
    <row r="102" spans="1:13" ht="21" customHeight="1">
      <c r="A102" s="462"/>
      <c r="B102" s="479"/>
      <c r="C102" s="486" t="s">
        <v>189</v>
      </c>
      <c r="D102" s="16" t="s">
        <v>1746</v>
      </c>
      <c r="E102" s="457">
        <f t="shared" si="51"/>
        <v>0</v>
      </c>
      <c r="F102" s="406">
        <f aca="true" t="shared" si="53" ref="F102:M103">F218+F334</f>
        <v>0</v>
      </c>
      <c r="G102" s="406">
        <f t="shared" si="53"/>
        <v>0</v>
      </c>
      <c r="H102" s="406">
        <f t="shared" si="53"/>
        <v>0</v>
      </c>
      <c r="I102" s="406">
        <f t="shared" si="53"/>
        <v>0</v>
      </c>
      <c r="J102" s="406">
        <f t="shared" si="53"/>
        <v>0</v>
      </c>
      <c r="K102" s="406">
        <f t="shared" si="53"/>
        <v>0</v>
      </c>
      <c r="L102" s="406">
        <f t="shared" si="53"/>
        <v>0</v>
      </c>
      <c r="M102" s="408">
        <f t="shared" si="53"/>
        <v>0</v>
      </c>
    </row>
    <row r="103" spans="1:13" ht="21" customHeight="1">
      <c r="A103" s="462"/>
      <c r="B103" s="479"/>
      <c r="C103" s="480" t="s">
        <v>558</v>
      </c>
      <c r="D103" s="16" t="s">
        <v>1745</v>
      </c>
      <c r="E103" s="457">
        <f t="shared" si="51"/>
        <v>76785.81</v>
      </c>
      <c r="F103" s="406">
        <f t="shared" si="53"/>
        <v>0</v>
      </c>
      <c r="G103" s="406">
        <f t="shared" si="53"/>
        <v>7139.92</v>
      </c>
      <c r="H103" s="406">
        <f t="shared" si="53"/>
        <v>19645.89</v>
      </c>
      <c r="I103" s="406">
        <f t="shared" si="53"/>
        <v>50000</v>
      </c>
      <c r="J103" s="406">
        <f t="shared" si="53"/>
        <v>0</v>
      </c>
      <c r="K103" s="406">
        <f t="shared" si="53"/>
        <v>80010.81401999999</v>
      </c>
      <c r="L103" s="406">
        <f t="shared" si="53"/>
        <v>80317.95726</v>
      </c>
      <c r="M103" s="408">
        <f t="shared" si="53"/>
        <v>79934.02821</v>
      </c>
    </row>
    <row r="104" spans="1:13" ht="33.75" customHeight="1">
      <c r="A104" s="462"/>
      <c r="B104" s="489" t="s">
        <v>1744</v>
      </c>
      <c r="C104" s="489"/>
      <c r="D104" s="16" t="s">
        <v>1743</v>
      </c>
      <c r="E104" s="457">
        <f t="shared" si="51"/>
        <v>0</v>
      </c>
      <c r="F104" s="406">
        <f aca="true" t="shared" si="54" ref="F104:M104">SUM(F105:F106)</f>
        <v>0</v>
      </c>
      <c r="G104" s="406">
        <f t="shared" si="54"/>
        <v>0</v>
      </c>
      <c r="H104" s="406">
        <f t="shared" si="54"/>
        <v>0</v>
      </c>
      <c r="I104" s="406">
        <f t="shared" si="54"/>
        <v>0</v>
      </c>
      <c r="J104" s="406">
        <f t="shared" si="54"/>
        <v>0</v>
      </c>
      <c r="K104" s="406">
        <f t="shared" si="54"/>
        <v>0</v>
      </c>
      <c r="L104" s="406">
        <f t="shared" si="54"/>
        <v>0</v>
      </c>
      <c r="M104" s="408">
        <f t="shared" si="54"/>
        <v>0</v>
      </c>
    </row>
    <row r="105" spans="1:13" ht="15.75">
      <c r="A105" s="462"/>
      <c r="B105" s="487"/>
      <c r="C105" s="484" t="s">
        <v>559</v>
      </c>
      <c r="D105" s="16" t="s">
        <v>1742</v>
      </c>
      <c r="E105" s="457">
        <f t="shared" si="51"/>
        <v>0</v>
      </c>
      <c r="F105" s="406">
        <f aca="true" t="shared" si="55" ref="F105:M109">F221+F337</f>
        <v>0</v>
      </c>
      <c r="G105" s="406">
        <f t="shared" si="55"/>
        <v>0</v>
      </c>
      <c r="H105" s="406">
        <f t="shared" si="55"/>
        <v>0</v>
      </c>
      <c r="I105" s="406">
        <f t="shared" si="55"/>
        <v>0</v>
      </c>
      <c r="J105" s="406">
        <f t="shared" si="55"/>
        <v>0</v>
      </c>
      <c r="K105" s="406">
        <f t="shared" si="55"/>
        <v>0</v>
      </c>
      <c r="L105" s="406">
        <f t="shared" si="55"/>
        <v>0</v>
      </c>
      <c r="M105" s="408">
        <f t="shared" si="55"/>
        <v>0</v>
      </c>
    </row>
    <row r="106" spans="1:13" ht="15.75">
      <c r="A106" s="462"/>
      <c r="B106" s="487"/>
      <c r="C106" s="484" t="s">
        <v>560</v>
      </c>
      <c r="D106" s="16" t="s">
        <v>1741</v>
      </c>
      <c r="E106" s="457">
        <f t="shared" si="51"/>
        <v>0</v>
      </c>
      <c r="F106" s="406">
        <f t="shared" si="55"/>
        <v>0</v>
      </c>
      <c r="G106" s="406">
        <f t="shared" si="55"/>
        <v>0</v>
      </c>
      <c r="H106" s="406">
        <f t="shared" si="55"/>
        <v>0</v>
      </c>
      <c r="I106" s="406">
        <f t="shared" si="55"/>
        <v>0</v>
      </c>
      <c r="J106" s="406">
        <f t="shared" si="55"/>
        <v>0</v>
      </c>
      <c r="K106" s="406">
        <f t="shared" si="55"/>
        <v>0</v>
      </c>
      <c r="L106" s="406">
        <f t="shared" si="55"/>
        <v>0</v>
      </c>
      <c r="M106" s="408">
        <f t="shared" si="55"/>
        <v>0</v>
      </c>
    </row>
    <row r="107" spans="1:13" ht="15.75">
      <c r="A107" s="462"/>
      <c r="B107" s="479" t="s">
        <v>874</v>
      </c>
      <c r="C107" s="484"/>
      <c r="D107" s="16" t="s">
        <v>1740</v>
      </c>
      <c r="E107" s="457">
        <f t="shared" si="51"/>
        <v>0</v>
      </c>
      <c r="F107" s="406">
        <f t="shared" si="55"/>
        <v>0</v>
      </c>
      <c r="G107" s="406">
        <f t="shared" si="55"/>
        <v>0</v>
      </c>
      <c r="H107" s="406">
        <f t="shared" si="55"/>
        <v>0</v>
      </c>
      <c r="I107" s="406">
        <f t="shared" si="55"/>
        <v>0</v>
      </c>
      <c r="J107" s="406">
        <f t="shared" si="55"/>
        <v>0</v>
      </c>
      <c r="K107" s="406">
        <f t="shared" si="55"/>
        <v>0</v>
      </c>
      <c r="L107" s="406">
        <f t="shared" si="55"/>
        <v>0</v>
      </c>
      <c r="M107" s="408">
        <f t="shared" si="55"/>
        <v>0</v>
      </c>
    </row>
    <row r="108" spans="1:13" ht="15" customHeight="1">
      <c r="A108" s="462"/>
      <c r="B108" s="479" t="s">
        <v>650</v>
      </c>
      <c r="C108" s="484"/>
      <c r="D108" s="16" t="s">
        <v>1739</v>
      </c>
      <c r="E108" s="457">
        <f t="shared" si="51"/>
        <v>0</v>
      </c>
      <c r="F108" s="406">
        <f t="shared" si="55"/>
        <v>0</v>
      </c>
      <c r="G108" s="406">
        <f t="shared" si="55"/>
        <v>0</v>
      </c>
      <c r="H108" s="406">
        <f t="shared" si="55"/>
        <v>0</v>
      </c>
      <c r="I108" s="406">
        <f t="shared" si="55"/>
        <v>0</v>
      </c>
      <c r="J108" s="406">
        <f t="shared" si="55"/>
        <v>0</v>
      </c>
      <c r="K108" s="406">
        <f t="shared" si="55"/>
        <v>0</v>
      </c>
      <c r="L108" s="406">
        <f t="shared" si="55"/>
        <v>0</v>
      </c>
      <c r="M108" s="408">
        <f t="shared" si="55"/>
        <v>0</v>
      </c>
    </row>
    <row r="109" spans="1:13" ht="27.75" customHeight="1">
      <c r="A109" s="462"/>
      <c r="B109" s="489" t="s">
        <v>331</v>
      </c>
      <c r="C109" s="489"/>
      <c r="D109" s="16" t="s">
        <v>1738</v>
      </c>
      <c r="E109" s="457">
        <f t="shared" si="51"/>
        <v>0</v>
      </c>
      <c r="F109" s="406">
        <f t="shared" si="55"/>
        <v>0</v>
      </c>
      <c r="G109" s="406">
        <f t="shared" si="55"/>
        <v>0</v>
      </c>
      <c r="H109" s="406">
        <f t="shared" si="55"/>
        <v>0</v>
      </c>
      <c r="I109" s="406">
        <f t="shared" si="55"/>
        <v>0</v>
      </c>
      <c r="J109" s="406">
        <f t="shared" si="55"/>
        <v>0</v>
      </c>
      <c r="K109" s="406">
        <f t="shared" si="55"/>
        <v>0</v>
      </c>
      <c r="L109" s="406">
        <f t="shared" si="55"/>
        <v>0</v>
      </c>
      <c r="M109" s="408">
        <f t="shared" si="55"/>
        <v>0</v>
      </c>
    </row>
    <row r="110" spans="1:13" ht="15.75">
      <c r="A110" s="459" t="s">
        <v>1737</v>
      </c>
      <c r="B110" s="460"/>
      <c r="C110" s="461"/>
      <c r="D110" s="2" t="s">
        <v>1736</v>
      </c>
      <c r="E110" s="457">
        <f t="shared" si="51"/>
        <v>0</v>
      </c>
      <c r="F110" s="406">
        <f aca="true" t="shared" si="56" ref="F110:M110">F112+F113+F116</f>
        <v>0</v>
      </c>
      <c r="G110" s="406">
        <f t="shared" si="56"/>
        <v>0</v>
      </c>
      <c r="H110" s="406">
        <f t="shared" si="56"/>
        <v>0</v>
      </c>
      <c r="I110" s="406">
        <f t="shared" si="56"/>
        <v>0</v>
      </c>
      <c r="J110" s="406">
        <f t="shared" si="56"/>
        <v>0</v>
      </c>
      <c r="K110" s="406">
        <f t="shared" si="56"/>
        <v>0</v>
      </c>
      <c r="L110" s="406">
        <f t="shared" si="56"/>
        <v>0</v>
      </c>
      <c r="M110" s="408">
        <f t="shared" si="56"/>
        <v>0</v>
      </c>
    </row>
    <row r="111" spans="1:13" ht="12.75" customHeight="1">
      <c r="A111" s="462" t="s">
        <v>603</v>
      </c>
      <c r="B111" s="460"/>
      <c r="C111" s="463"/>
      <c r="D111" s="2"/>
      <c r="E111" s="457"/>
      <c r="F111" s="406"/>
      <c r="G111" s="406"/>
      <c r="H111" s="406"/>
      <c r="I111" s="406"/>
      <c r="J111" s="464"/>
      <c r="K111" s="406"/>
      <c r="L111" s="406"/>
      <c r="M111" s="408"/>
    </row>
    <row r="112" spans="1:13" s="471" customFormat="1" ht="14.25" customHeight="1">
      <c r="A112" s="298"/>
      <c r="B112" s="329" t="s">
        <v>298</v>
      </c>
      <c r="C112" s="300"/>
      <c r="D112" s="2" t="s">
        <v>1735</v>
      </c>
      <c r="E112" s="457">
        <f aca="true" t="shared" si="57" ref="E112:E118">G112+H112+I112+J112</f>
        <v>0</v>
      </c>
      <c r="F112" s="55">
        <f aca="true" t="shared" si="58" ref="F112:M112">F228+F344</f>
        <v>0</v>
      </c>
      <c r="G112" s="55">
        <f t="shared" si="58"/>
        <v>0</v>
      </c>
      <c r="H112" s="55">
        <f t="shared" si="58"/>
        <v>0</v>
      </c>
      <c r="I112" s="55">
        <f t="shared" si="58"/>
        <v>0</v>
      </c>
      <c r="J112" s="55">
        <f t="shared" si="58"/>
        <v>0</v>
      </c>
      <c r="K112" s="55">
        <f t="shared" si="58"/>
        <v>0</v>
      </c>
      <c r="L112" s="55">
        <f t="shared" si="58"/>
        <v>0</v>
      </c>
      <c r="M112" s="470">
        <f t="shared" si="58"/>
        <v>0</v>
      </c>
    </row>
    <row r="113" spans="1:13" ht="24.75" customHeight="1">
      <c r="A113" s="462"/>
      <c r="B113" s="489" t="s">
        <v>1734</v>
      </c>
      <c r="C113" s="489"/>
      <c r="D113" s="16" t="s">
        <v>1733</v>
      </c>
      <c r="E113" s="457">
        <f t="shared" si="57"/>
        <v>0</v>
      </c>
      <c r="F113" s="406">
        <f aca="true" t="shared" si="59" ref="F113:M113">F114+F115</f>
        <v>0</v>
      </c>
      <c r="G113" s="406">
        <f t="shared" si="59"/>
        <v>0</v>
      </c>
      <c r="H113" s="406">
        <f t="shared" si="59"/>
        <v>0</v>
      </c>
      <c r="I113" s="406">
        <f t="shared" si="59"/>
        <v>0</v>
      </c>
      <c r="J113" s="406">
        <f t="shared" si="59"/>
        <v>0</v>
      </c>
      <c r="K113" s="406">
        <f t="shared" si="59"/>
        <v>0</v>
      </c>
      <c r="L113" s="406">
        <f t="shared" si="59"/>
        <v>0</v>
      </c>
      <c r="M113" s="408">
        <f t="shared" si="59"/>
        <v>0</v>
      </c>
    </row>
    <row r="114" spans="1:13" ht="15.75">
      <c r="A114" s="462"/>
      <c r="B114" s="479"/>
      <c r="C114" s="484" t="s">
        <v>561</v>
      </c>
      <c r="D114" s="16" t="s">
        <v>1732</v>
      </c>
      <c r="E114" s="457">
        <f t="shared" si="57"/>
        <v>0</v>
      </c>
      <c r="F114" s="406">
        <f aca="true" t="shared" si="60" ref="F114:M116">F230+F346</f>
        <v>0</v>
      </c>
      <c r="G114" s="406">
        <f t="shared" si="60"/>
        <v>0</v>
      </c>
      <c r="H114" s="406">
        <f t="shared" si="60"/>
        <v>0</v>
      </c>
      <c r="I114" s="406">
        <f t="shared" si="60"/>
        <v>0</v>
      </c>
      <c r="J114" s="406">
        <f t="shared" si="60"/>
        <v>0</v>
      </c>
      <c r="K114" s="406">
        <f t="shared" si="60"/>
        <v>0</v>
      </c>
      <c r="L114" s="406">
        <f t="shared" si="60"/>
        <v>0</v>
      </c>
      <c r="M114" s="408">
        <f t="shared" si="60"/>
        <v>0</v>
      </c>
    </row>
    <row r="115" spans="1:13" ht="15.75">
      <c r="A115" s="462"/>
      <c r="B115" s="479"/>
      <c r="C115" s="484" t="s">
        <v>962</v>
      </c>
      <c r="D115" s="16" t="s">
        <v>1731</v>
      </c>
      <c r="E115" s="457">
        <f t="shared" si="57"/>
        <v>0</v>
      </c>
      <c r="F115" s="406">
        <f t="shared" si="60"/>
        <v>0</v>
      </c>
      <c r="G115" s="406">
        <f t="shared" si="60"/>
        <v>0</v>
      </c>
      <c r="H115" s="406">
        <f t="shared" si="60"/>
        <v>0</v>
      </c>
      <c r="I115" s="406">
        <f t="shared" si="60"/>
        <v>0</v>
      </c>
      <c r="J115" s="406">
        <f t="shared" si="60"/>
        <v>0</v>
      </c>
      <c r="K115" s="406">
        <f t="shared" si="60"/>
        <v>0</v>
      </c>
      <c r="L115" s="406">
        <f t="shared" si="60"/>
        <v>0</v>
      </c>
      <c r="M115" s="408">
        <f t="shared" si="60"/>
        <v>0</v>
      </c>
    </row>
    <row r="116" spans="1:13" ht="15.75">
      <c r="A116" s="462"/>
      <c r="B116" s="479" t="s">
        <v>181</v>
      </c>
      <c r="C116" s="484"/>
      <c r="D116" s="16" t="s">
        <v>1730</v>
      </c>
      <c r="E116" s="457">
        <f t="shared" si="57"/>
        <v>0</v>
      </c>
      <c r="F116" s="406">
        <f t="shared" si="60"/>
        <v>0</v>
      </c>
      <c r="G116" s="406">
        <f t="shared" si="60"/>
        <v>0</v>
      </c>
      <c r="H116" s="406">
        <f t="shared" si="60"/>
        <v>0</v>
      </c>
      <c r="I116" s="406">
        <f t="shared" si="60"/>
        <v>0</v>
      </c>
      <c r="J116" s="406">
        <f t="shared" si="60"/>
        <v>0</v>
      </c>
      <c r="K116" s="406">
        <f t="shared" si="60"/>
        <v>0</v>
      </c>
      <c r="L116" s="406">
        <f t="shared" si="60"/>
        <v>0</v>
      </c>
      <c r="M116" s="408">
        <f t="shared" si="60"/>
        <v>0</v>
      </c>
    </row>
    <row r="117" spans="1:13" ht="20.25" customHeight="1">
      <c r="A117" s="508" t="s">
        <v>1729</v>
      </c>
      <c r="B117" s="509"/>
      <c r="C117" s="510"/>
      <c r="D117" s="30" t="s">
        <v>1728</v>
      </c>
      <c r="E117" s="457">
        <f t="shared" si="57"/>
        <v>0</v>
      </c>
      <c r="F117" s="406">
        <f aca="true" t="shared" si="61" ref="F117:M117">F118+F123+F127+F133</f>
        <v>0</v>
      </c>
      <c r="G117" s="406">
        <f t="shared" si="61"/>
        <v>0</v>
      </c>
      <c r="H117" s="406">
        <f t="shared" si="61"/>
        <v>0</v>
      </c>
      <c r="I117" s="406">
        <f t="shared" si="61"/>
        <v>0</v>
      </c>
      <c r="J117" s="406">
        <f t="shared" si="61"/>
        <v>0</v>
      </c>
      <c r="K117" s="406">
        <f t="shared" si="61"/>
        <v>0</v>
      </c>
      <c r="L117" s="406">
        <f t="shared" si="61"/>
        <v>0</v>
      </c>
      <c r="M117" s="408">
        <f t="shared" si="61"/>
        <v>0</v>
      </c>
    </row>
    <row r="118" spans="1:13" ht="19.5" customHeight="1">
      <c r="A118" s="511" t="s">
        <v>1727</v>
      </c>
      <c r="B118" s="512"/>
      <c r="C118" s="510"/>
      <c r="D118" s="2" t="s">
        <v>1726</v>
      </c>
      <c r="E118" s="457">
        <f t="shared" si="57"/>
        <v>0</v>
      </c>
      <c r="F118" s="406">
        <f aca="true" t="shared" si="62" ref="F118:M118">F120</f>
        <v>0</v>
      </c>
      <c r="G118" s="406">
        <f t="shared" si="62"/>
        <v>0</v>
      </c>
      <c r="H118" s="406">
        <f t="shared" si="62"/>
        <v>0</v>
      </c>
      <c r="I118" s="406">
        <f t="shared" si="62"/>
        <v>0</v>
      </c>
      <c r="J118" s="406">
        <f t="shared" si="62"/>
        <v>0</v>
      </c>
      <c r="K118" s="406">
        <f t="shared" si="62"/>
        <v>0</v>
      </c>
      <c r="L118" s="406">
        <f t="shared" si="62"/>
        <v>0</v>
      </c>
      <c r="M118" s="408">
        <f t="shared" si="62"/>
        <v>0</v>
      </c>
    </row>
    <row r="119" spans="1:13" ht="15.75">
      <c r="A119" s="513" t="s">
        <v>603</v>
      </c>
      <c r="B119" s="514"/>
      <c r="C119" s="515"/>
      <c r="D119" s="2"/>
      <c r="E119" s="457"/>
      <c r="F119" s="406"/>
      <c r="G119" s="406"/>
      <c r="H119" s="406"/>
      <c r="I119" s="406"/>
      <c r="J119" s="464"/>
      <c r="K119" s="406"/>
      <c r="L119" s="406"/>
      <c r="M119" s="408"/>
    </row>
    <row r="120" spans="1:13" ht="24" customHeight="1">
      <c r="A120" s="513"/>
      <c r="B120" s="516" t="s">
        <v>1725</v>
      </c>
      <c r="C120" s="516"/>
      <c r="D120" s="2" t="s">
        <v>1724</v>
      </c>
      <c r="E120" s="457">
        <f>G120+H120+I120+J120</f>
        <v>0</v>
      </c>
      <c r="F120" s="406">
        <f aca="true" t="shared" si="63" ref="F120:M120">F121+F122</f>
        <v>0</v>
      </c>
      <c r="G120" s="406">
        <f t="shared" si="63"/>
        <v>0</v>
      </c>
      <c r="H120" s="406">
        <f t="shared" si="63"/>
        <v>0</v>
      </c>
      <c r="I120" s="406">
        <f t="shared" si="63"/>
        <v>0</v>
      </c>
      <c r="J120" s="406">
        <f t="shared" si="63"/>
        <v>0</v>
      </c>
      <c r="K120" s="406">
        <f t="shared" si="63"/>
        <v>0</v>
      </c>
      <c r="L120" s="406">
        <f t="shared" si="63"/>
        <v>0</v>
      </c>
      <c r="M120" s="408">
        <f t="shared" si="63"/>
        <v>0</v>
      </c>
    </row>
    <row r="121" spans="1:13" ht="15.75">
      <c r="A121" s="513"/>
      <c r="B121" s="514"/>
      <c r="C121" s="515" t="s">
        <v>479</v>
      </c>
      <c r="D121" s="2" t="s">
        <v>1723</v>
      </c>
      <c r="E121" s="457">
        <f>G121+H121+I121+J121</f>
        <v>0</v>
      </c>
      <c r="F121" s="406">
        <f aca="true" t="shared" si="64" ref="F121:M122">F237+F353</f>
        <v>0</v>
      </c>
      <c r="G121" s="406">
        <f t="shared" si="64"/>
        <v>0</v>
      </c>
      <c r="H121" s="406">
        <f t="shared" si="64"/>
        <v>0</v>
      </c>
      <c r="I121" s="406">
        <f t="shared" si="64"/>
        <v>0</v>
      </c>
      <c r="J121" s="406">
        <f t="shared" si="64"/>
        <v>0</v>
      </c>
      <c r="K121" s="406">
        <f t="shared" si="64"/>
        <v>0</v>
      </c>
      <c r="L121" s="406">
        <f t="shared" si="64"/>
        <v>0</v>
      </c>
      <c r="M121" s="408">
        <f t="shared" si="64"/>
        <v>0</v>
      </c>
    </row>
    <row r="122" spans="1:13" ht="15.75">
      <c r="A122" s="513"/>
      <c r="B122" s="514"/>
      <c r="C122" s="515" t="s">
        <v>1722</v>
      </c>
      <c r="D122" s="2" t="s">
        <v>1721</v>
      </c>
      <c r="E122" s="457">
        <f>G122+H122+I122+J122</f>
        <v>0</v>
      </c>
      <c r="F122" s="406">
        <f t="shared" si="64"/>
        <v>0</v>
      </c>
      <c r="G122" s="406">
        <f t="shared" si="64"/>
        <v>0</v>
      </c>
      <c r="H122" s="406">
        <f t="shared" si="64"/>
        <v>0</v>
      </c>
      <c r="I122" s="406">
        <f t="shared" si="64"/>
        <v>0</v>
      </c>
      <c r="J122" s="406">
        <f t="shared" si="64"/>
        <v>0</v>
      </c>
      <c r="K122" s="406">
        <f t="shared" si="64"/>
        <v>0</v>
      </c>
      <c r="L122" s="406">
        <f t="shared" si="64"/>
        <v>0</v>
      </c>
      <c r="M122" s="408">
        <f t="shared" si="64"/>
        <v>0</v>
      </c>
    </row>
    <row r="123" spans="1:13" ht="15.75" customHeight="1">
      <c r="A123" s="508" t="s">
        <v>1720</v>
      </c>
      <c r="B123" s="514"/>
      <c r="C123" s="515"/>
      <c r="D123" s="2" t="s">
        <v>1719</v>
      </c>
      <c r="E123" s="457">
        <f>G123+H123+I123+J123</f>
        <v>0</v>
      </c>
      <c r="F123" s="406">
        <f aca="true" t="shared" si="65" ref="F123:M123">F125+F126</f>
        <v>0</v>
      </c>
      <c r="G123" s="406">
        <f t="shared" si="65"/>
        <v>0</v>
      </c>
      <c r="H123" s="406">
        <f t="shared" si="65"/>
        <v>0</v>
      </c>
      <c r="I123" s="406">
        <f t="shared" si="65"/>
        <v>0</v>
      </c>
      <c r="J123" s="406">
        <f t="shared" si="65"/>
        <v>0</v>
      </c>
      <c r="K123" s="406">
        <f t="shared" si="65"/>
        <v>0</v>
      </c>
      <c r="L123" s="406">
        <f t="shared" si="65"/>
        <v>0</v>
      </c>
      <c r="M123" s="408">
        <f t="shared" si="65"/>
        <v>0</v>
      </c>
    </row>
    <row r="124" spans="1:13" ht="15.75">
      <c r="A124" s="462" t="s">
        <v>603</v>
      </c>
      <c r="B124" s="460"/>
      <c r="C124" s="463"/>
      <c r="D124" s="2"/>
      <c r="E124" s="457"/>
      <c r="F124" s="406"/>
      <c r="G124" s="406"/>
      <c r="H124" s="406"/>
      <c r="I124" s="406"/>
      <c r="J124" s="464"/>
      <c r="K124" s="406"/>
      <c r="L124" s="406"/>
      <c r="M124" s="408"/>
    </row>
    <row r="125" spans="1:13" ht="15.75">
      <c r="A125" s="488"/>
      <c r="B125" s="460" t="s">
        <v>674</v>
      </c>
      <c r="C125" s="463"/>
      <c r="D125" s="2" t="s">
        <v>1718</v>
      </c>
      <c r="E125" s="457">
        <f>G125+H125+I125+J125</f>
        <v>0</v>
      </c>
      <c r="F125" s="406">
        <f aca="true" t="shared" si="66" ref="F125:M126">F241+F357</f>
        <v>0</v>
      </c>
      <c r="G125" s="406">
        <f t="shared" si="66"/>
        <v>0</v>
      </c>
      <c r="H125" s="406">
        <f t="shared" si="66"/>
        <v>0</v>
      </c>
      <c r="I125" s="406">
        <f t="shared" si="66"/>
        <v>0</v>
      </c>
      <c r="J125" s="406">
        <f t="shared" si="66"/>
        <v>0</v>
      </c>
      <c r="K125" s="406">
        <f t="shared" si="66"/>
        <v>0</v>
      </c>
      <c r="L125" s="406">
        <f t="shared" si="66"/>
        <v>0</v>
      </c>
      <c r="M125" s="408">
        <f t="shared" si="66"/>
        <v>0</v>
      </c>
    </row>
    <row r="126" spans="1:13" ht="15.75">
      <c r="A126" s="488"/>
      <c r="B126" s="460" t="s">
        <v>1717</v>
      </c>
      <c r="C126" s="463"/>
      <c r="D126" s="2" t="s">
        <v>1716</v>
      </c>
      <c r="E126" s="457">
        <f>G126+H126+I126+J126</f>
        <v>0</v>
      </c>
      <c r="F126" s="406">
        <f t="shared" si="66"/>
        <v>0</v>
      </c>
      <c r="G126" s="406">
        <f t="shared" si="66"/>
        <v>0</v>
      </c>
      <c r="H126" s="406">
        <f t="shared" si="66"/>
        <v>0</v>
      </c>
      <c r="I126" s="406">
        <f t="shared" si="66"/>
        <v>0</v>
      </c>
      <c r="J126" s="406">
        <f t="shared" si="66"/>
        <v>0</v>
      </c>
      <c r="K126" s="406">
        <f t="shared" si="66"/>
        <v>0</v>
      </c>
      <c r="L126" s="406">
        <f t="shared" si="66"/>
        <v>0</v>
      </c>
      <c r="M126" s="408">
        <f t="shared" si="66"/>
        <v>0</v>
      </c>
    </row>
    <row r="127" spans="1:13" s="471" customFormat="1" ht="15" customHeight="1">
      <c r="A127" s="467" t="s">
        <v>1715</v>
      </c>
      <c r="B127" s="473"/>
      <c r="C127" s="517"/>
      <c r="D127" s="30">
        <v>83.06</v>
      </c>
      <c r="E127" s="457">
        <f>G127+H127+I127+J127</f>
        <v>0</v>
      </c>
      <c r="F127" s="55">
        <f aca="true" t="shared" si="67" ref="F127:M127">F129</f>
        <v>0</v>
      </c>
      <c r="G127" s="55">
        <f t="shared" si="67"/>
        <v>0</v>
      </c>
      <c r="H127" s="55">
        <f t="shared" si="67"/>
        <v>0</v>
      </c>
      <c r="I127" s="55">
        <f t="shared" si="67"/>
        <v>0</v>
      </c>
      <c r="J127" s="55">
        <f t="shared" si="67"/>
        <v>0</v>
      </c>
      <c r="K127" s="55">
        <f t="shared" si="67"/>
        <v>0</v>
      </c>
      <c r="L127" s="55">
        <f t="shared" si="67"/>
        <v>0</v>
      </c>
      <c r="M127" s="470">
        <f t="shared" si="67"/>
        <v>0</v>
      </c>
    </row>
    <row r="128" spans="1:13" s="471" customFormat="1" ht="12" customHeight="1">
      <c r="A128" s="298" t="s">
        <v>603</v>
      </c>
      <c r="B128" s="299"/>
      <c r="C128" s="300"/>
      <c r="D128" s="2"/>
      <c r="E128" s="457"/>
      <c r="F128" s="55"/>
      <c r="G128" s="55"/>
      <c r="H128" s="55"/>
      <c r="I128" s="55"/>
      <c r="J128" s="518"/>
      <c r="K128" s="55"/>
      <c r="L128" s="55"/>
      <c r="M128" s="470"/>
    </row>
    <row r="129" spans="1:13" s="471" customFormat="1" ht="15" customHeight="1">
      <c r="A129" s="490"/>
      <c r="B129" s="473" t="s">
        <v>1714</v>
      </c>
      <c r="C129" s="517"/>
      <c r="D129" s="2" t="s">
        <v>1713</v>
      </c>
      <c r="E129" s="457">
        <f>G129+H129+I129+J129</f>
        <v>0</v>
      </c>
      <c r="F129" s="55">
        <f aca="true" t="shared" si="68" ref="F129:M129">SUM(F130:F132)</f>
        <v>0</v>
      </c>
      <c r="G129" s="55">
        <f t="shared" si="68"/>
        <v>0</v>
      </c>
      <c r="H129" s="55">
        <f t="shared" si="68"/>
        <v>0</v>
      </c>
      <c r="I129" s="55">
        <f t="shared" si="68"/>
        <v>0</v>
      </c>
      <c r="J129" s="55">
        <f t="shared" si="68"/>
        <v>0</v>
      </c>
      <c r="K129" s="55">
        <f t="shared" si="68"/>
        <v>0</v>
      </c>
      <c r="L129" s="55">
        <f t="shared" si="68"/>
        <v>0</v>
      </c>
      <c r="M129" s="470">
        <f t="shared" si="68"/>
        <v>0</v>
      </c>
    </row>
    <row r="130" spans="1:13" s="471" customFormat="1" ht="15.75">
      <c r="A130" s="490"/>
      <c r="B130" s="473"/>
      <c r="C130" s="482" t="s">
        <v>268</v>
      </c>
      <c r="D130" s="2" t="s">
        <v>1712</v>
      </c>
      <c r="E130" s="457">
        <f>G130+H130+I130+J130</f>
        <v>0</v>
      </c>
      <c r="F130" s="55">
        <f aca="true" t="shared" si="69" ref="F130:M132">F246+F362</f>
        <v>0</v>
      </c>
      <c r="G130" s="55">
        <f t="shared" si="69"/>
        <v>0</v>
      </c>
      <c r="H130" s="55">
        <f t="shared" si="69"/>
        <v>0</v>
      </c>
      <c r="I130" s="55">
        <f t="shared" si="69"/>
        <v>0</v>
      </c>
      <c r="J130" s="55">
        <f t="shared" si="69"/>
        <v>0</v>
      </c>
      <c r="K130" s="55">
        <f t="shared" si="69"/>
        <v>0</v>
      </c>
      <c r="L130" s="55">
        <f t="shared" si="69"/>
        <v>0</v>
      </c>
      <c r="M130" s="470">
        <f t="shared" si="69"/>
        <v>0</v>
      </c>
    </row>
    <row r="131" spans="1:13" s="471" customFormat="1" ht="15.75">
      <c r="A131" s="490"/>
      <c r="B131" s="473"/>
      <c r="C131" s="482" t="s">
        <v>10</v>
      </c>
      <c r="D131" s="2" t="s">
        <v>1711</v>
      </c>
      <c r="E131" s="457">
        <f>G131+H131+I131+J131</f>
        <v>0</v>
      </c>
      <c r="F131" s="55">
        <f t="shared" si="69"/>
        <v>0</v>
      </c>
      <c r="G131" s="55">
        <f t="shared" si="69"/>
        <v>0</v>
      </c>
      <c r="H131" s="55">
        <f t="shared" si="69"/>
        <v>0</v>
      </c>
      <c r="I131" s="55">
        <f t="shared" si="69"/>
        <v>0</v>
      </c>
      <c r="J131" s="55">
        <f t="shared" si="69"/>
        <v>0</v>
      </c>
      <c r="K131" s="55">
        <f t="shared" si="69"/>
        <v>0</v>
      </c>
      <c r="L131" s="55">
        <f t="shared" si="69"/>
        <v>0</v>
      </c>
      <c r="M131" s="470">
        <f t="shared" si="69"/>
        <v>0</v>
      </c>
    </row>
    <row r="132" spans="1:13" s="471" customFormat="1" ht="18" customHeight="1">
      <c r="A132" s="490"/>
      <c r="B132" s="473"/>
      <c r="C132" s="491" t="s">
        <v>794</v>
      </c>
      <c r="D132" s="497" t="s">
        <v>1710</v>
      </c>
      <c r="E132" s="457">
        <f>G132+H132+I132+J132</f>
        <v>0</v>
      </c>
      <c r="F132" s="55">
        <f t="shared" si="69"/>
        <v>0</v>
      </c>
      <c r="G132" s="55">
        <f t="shared" si="69"/>
        <v>0</v>
      </c>
      <c r="H132" s="55">
        <f t="shared" si="69"/>
        <v>0</v>
      </c>
      <c r="I132" s="55">
        <f t="shared" si="69"/>
        <v>0</v>
      </c>
      <c r="J132" s="55">
        <f t="shared" si="69"/>
        <v>0</v>
      </c>
      <c r="K132" s="55">
        <f t="shared" si="69"/>
        <v>0</v>
      </c>
      <c r="L132" s="55">
        <f t="shared" si="69"/>
        <v>0</v>
      </c>
      <c r="M132" s="470">
        <f t="shared" si="69"/>
        <v>0</v>
      </c>
    </row>
    <row r="133" spans="1:13" ht="15.75">
      <c r="A133" s="459" t="s">
        <v>1709</v>
      </c>
      <c r="B133" s="460"/>
      <c r="C133" s="461"/>
      <c r="D133" s="2" t="s">
        <v>1708</v>
      </c>
      <c r="E133" s="457">
        <f>G133+H133+I133+J133</f>
        <v>0</v>
      </c>
      <c r="F133" s="406">
        <f aca="true" t="shared" si="70" ref="F133:M133">F135+F139</f>
        <v>0</v>
      </c>
      <c r="G133" s="406">
        <f t="shared" si="70"/>
        <v>0</v>
      </c>
      <c r="H133" s="406">
        <f t="shared" si="70"/>
        <v>0</v>
      </c>
      <c r="I133" s="406">
        <f t="shared" si="70"/>
        <v>0</v>
      </c>
      <c r="J133" s="406">
        <f t="shared" si="70"/>
        <v>0</v>
      </c>
      <c r="K133" s="406">
        <f t="shared" si="70"/>
        <v>0</v>
      </c>
      <c r="L133" s="406">
        <f t="shared" si="70"/>
        <v>0</v>
      </c>
      <c r="M133" s="408">
        <f t="shared" si="70"/>
        <v>0</v>
      </c>
    </row>
    <row r="134" spans="1:13" ht="15.75">
      <c r="A134" s="462" t="s">
        <v>603</v>
      </c>
      <c r="B134" s="460"/>
      <c r="C134" s="463"/>
      <c r="D134" s="2"/>
      <c r="E134" s="457"/>
      <c r="F134" s="406"/>
      <c r="G134" s="406"/>
      <c r="H134" s="406"/>
      <c r="I134" s="406"/>
      <c r="J134" s="464"/>
      <c r="K134" s="406"/>
      <c r="L134" s="406"/>
      <c r="M134" s="408"/>
    </row>
    <row r="135" spans="1:13" ht="15.75">
      <c r="A135" s="462"/>
      <c r="B135" s="479" t="s">
        <v>1707</v>
      </c>
      <c r="C135" s="485"/>
      <c r="D135" s="16" t="s">
        <v>1706</v>
      </c>
      <c r="E135" s="457">
        <f aca="true" t="shared" si="71" ref="E135:E146">G135+H135+I135+J135</f>
        <v>0</v>
      </c>
      <c r="F135" s="406">
        <f aca="true" t="shared" si="72" ref="F135:M135">SUM(F136:F138)</f>
        <v>0</v>
      </c>
      <c r="G135" s="406">
        <f t="shared" si="72"/>
        <v>0</v>
      </c>
      <c r="H135" s="406">
        <f t="shared" si="72"/>
        <v>0</v>
      </c>
      <c r="I135" s="406">
        <f t="shared" si="72"/>
        <v>0</v>
      </c>
      <c r="J135" s="406">
        <f t="shared" si="72"/>
        <v>0</v>
      </c>
      <c r="K135" s="406">
        <f t="shared" si="72"/>
        <v>0</v>
      </c>
      <c r="L135" s="406">
        <f t="shared" si="72"/>
        <v>0</v>
      </c>
      <c r="M135" s="408">
        <f t="shared" si="72"/>
        <v>0</v>
      </c>
    </row>
    <row r="136" spans="1:13" ht="15.75">
      <c r="A136" s="462"/>
      <c r="B136" s="479"/>
      <c r="C136" s="486" t="s">
        <v>681</v>
      </c>
      <c r="D136" s="519" t="s">
        <v>1705</v>
      </c>
      <c r="E136" s="457">
        <f t="shared" si="71"/>
        <v>0</v>
      </c>
      <c r="F136" s="406">
        <f aca="true" t="shared" si="73" ref="F136:M138">F252+F368</f>
        <v>0</v>
      </c>
      <c r="G136" s="406">
        <f t="shared" si="73"/>
        <v>0</v>
      </c>
      <c r="H136" s="406">
        <f t="shared" si="73"/>
        <v>0</v>
      </c>
      <c r="I136" s="406">
        <f t="shared" si="73"/>
        <v>0</v>
      </c>
      <c r="J136" s="406">
        <f t="shared" si="73"/>
        <v>0</v>
      </c>
      <c r="K136" s="406">
        <f t="shared" si="73"/>
        <v>0</v>
      </c>
      <c r="L136" s="406">
        <f t="shared" si="73"/>
        <v>0</v>
      </c>
      <c r="M136" s="408">
        <f t="shared" si="73"/>
        <v>0</v>
      </c>
    </row>
    <row r="137" spans="1:13" ht="15.75">
      <c r="A137" s="494"/>
      <c r="B137" s="520"/>
      <c r="C137" s="521" t="s">
        <v>682</v>
      </c>
      <c r="D137" s="519" t="s">
        <v>1704</v>
      </c>
      <c r="E137" s="457">
        <f t="shared" si="71"/>
        <v>0</v>
      </c>
      <c r="F137" s="406">
        <f t="shared" si="73"/>
        <v>0</v>
      </c>
      <c r="G137" s="406">
        <f t="shared" si="73"/>
        <v>0</v>
      </c>
      <c r="H137" s="406">
        <f t="shared" si="73"/>
        <v>0</v>
      </c>
      <c r="I137" s="406">
        <f t="shared" si="73"/>
        <v>0</v>
      </c>
      <c r="J137" s="406">
        <f t="shared" si="73"/>
        <v>0</v>
      </c>
      <c r="K137" s="406">
        <f t="shared" si="73"/>
        <v>0</v>
      </c>
      <c r="L137" s="406">
        <f t="shared" si="73"/>
        <v>0</v>
      </c>
      <c r="M137" s="408">
        <f t="shared" si="73"/>
        <v>0</v>
      </c>
    </row>
    <row r="138" spans="1:13" ht="15.75">
      <c r="A138" s="462"/>
      <c r="B138" s="479"/>
      <c r="C138" s="484" t="s">
        <v>683</v>
      </c>
      <c r="D138" s="519" t="s">
        <v>1703</v>
      </c>
      <c r="E138" s="457">
        <f t="shared" si="71"/>
        <v>0</v>
      </c>
      <c r="F138" s="406">
        <f t="shared" si="73"/>
        <v>0</v>
      </c>
      <c r="G138" s="406">
        <f t="shared" si="73"/>
        <v>0</v>
      </c>
      <c r="H138" s="406">
        <f t="shared" si="73"/>
        <v>0</v>
      </c>
      <c r="I138" s="406">
        <f t="shared" si="73"/>
        <v>0</v>
      </c>
      <c r="J138" s="406">
        <f t="shared" si="73"/>
        <v>0</v>
      </c>
      <c r="K138" s="406">
        <f t="shared" si="73"/>
        <v>0</v>
      </c>
      <c r="L138" s="406">
        <f t="shared" si="73"/>
        <v>0</v>
      </c>
      <c r="M138" s="408">
        <f t="shared" si="73"/>
        <v>0</v>
      </c>
    </row>
    <row r="139" spans="1:13" ht="15.75">
      <c r="A139" s="462"/>
      <c r="B139" s="479" t="s">
        <v>1702</v>
      </c>
      <c r="C139" s="484"/>
      <c r="D139" s="16" t="s">
        <v>1701</v>
      </c>
      <c r="E139" s="457">
        <f t="shared" si="71"/>
        <v>0</v>
      </c>
      <c r="F139" s="406">
        <f aca="true" t="shared" si="74" ref="F139:M139">F140</f>
        <v>0</v>
      </c>
      <c r="G139" s="406">
        <f t="shared" si="74"/>
        <v>0</v>
      </c>
      <c r="H139" s="406">
        <f t="shared" si="74"/>
        <v>0</v>
      </c>
      <c r="I139" s="406">
        <f t="shared" si="74"/>
        <v>0</v>
      </c>
      <c r="J139" s="406">
        <f t="shared" si="74"/>
        <v>0</v>
      </c>
      <c r="K139" s="406">
        <f t="shared" si="74"/>
        <v>0</v>
      </c>
      <c r="L139" s="406">
        <f t="shared" si="74"/>
        <v>0</v>
      </c>
      <c r="M139" s="408">
        <f t="shared" si="74"/>
        <v>0</v>
      </c>
    </row>
    <row r="140" spans="1:13" ht="15.75">
      <c r="A140" s="462"/>
      <c r="B140" s="479"/>
      <c r="C140" s="484" t="s">
        <v>351</v>
      </c>
      <c r="D140" s="16" t="s">
        <v>1700</v>
      </c>
      <c r="E140" s="457">
        <f t="shared" si="71"/>
        <v>0</v>
      </c>
      <c r="F140" s="406">
        <f aca="true" t="shared" si="75" ref="F140:M143">F256+F372</f>
        <v>0</v>
      </c>
      <c r="G140" s="406">
        <f t="shared" si="75"/>
        <v>0</v>
      </c>
      <c r="H140" s="406">
        <f t="shared" si="75"/>
        <v>0</v>
      </c>
      <c r="I140" s="406">
        <f t="shared" si="75"/>
        <v>0</v>
      </c>
      <c r="J140" s="406">
        <f t="shared" si="75"/>
        <v>0</v>
      </c>
      <c r="K140" s="406">
        <f t="shared" si="75"/>
        <v>0</v>
      </c>
      <c r="L140" s="406">
        <f t="shared" si="75"/>
        <v>0</v>
      </c>
      <c r="M140" s="408">
        <f t="shared" si="75"/>
        <v>0</v>
      </c>
    </row>
    <row r="141" spans="1:13" ht="15.75">
      <c r="A141" s="462"/>
      <c r="B141" s="479" t="s">
        <v>645</v>
      </c>
      <c r="C141" s="522"/>
      <c r="D141" s="16" t="s">
        <v>1699</v>
      </c>
      <c r="E141" s="457">
        <f t="shared" si="71"/>
        <v>0</v>
      </c>
      <c r="F141" s="406">
        <f t="shared" si="75"/>
        <v>0</v>
      </c>
      <c r="G141" s="406">
        <f t="shared" si="75"/>
        <v>0</v>
      </c>
      <c r="H141" s="406">
        <f t="shared" si="75"/>
        <v>0</v>
      </c>
      <c r="I141" s="406">
        <f t="shared" si="75"/>
        <v>0</v>
      </c>
      <c r="J141" s="406">
        <f t="shared" si="75"/>
        <v>0</v>
      </c>
      <c r="K141" s="406">
        <f t="shared" si="75"/>
        <v>0</v>
      </c>
      <c r="L141" s="406">
        <f t="shared" si="75"/>
        <v>0</v>
      </c>
      <c r="M141" s="408">
        <f t="shared" si="75"/>
        <v>0</v>
      </c>
    </row>
    <row r="142" spans="1:13" ht="15.75">
      <c r="A142" s="488" t="s">
        <v>1698</v>
      </c>
      <c r="B142" s="523"/>
      <c r="C142" s="524"/>
      <c r="D142" s="499" t="s">
        <v>1697</v>
      </c>
      <c r="E142" s="457">
        <f t="shared" si="71"/>
        <v>5.4569682106375694E-12</v>
      </c>
      <c r="F142" s="406">
        <f t="shared" si="75"/>
        <v>0</v>
      </c>
      <c r="G142" s="406">
        <f t="shared" si="75"/>
        <v>993.0799999999999</v>
      </c>
      <c r="H142" s="406">
        <f t="shared" si="75"/>
        <v>-993.0799999999945</v>
      </c>
      <c r="I142" s="406">
        <f t="shared" si="75"/>
        <v>0</v>
      </c>
      <c r="J142" s="406">
        <f t="shared" si="75"/>
        <v>0</v>
      </c>
      <c r="K142" s="406">
        <f t="shared" si="75"/>
        <v>0</v>
      </c>
      <c r="L142" s="406">
        <f t="shared" si="75"/>
        <v>0</v>
      </c>
      <c r="M142" s="408">
        <f t="shared" si="75"/>
        <v>0</v>
      </c>
    </row>
    <row r="143" spans="1:13" ht="16.5" thickBot="1">
      <c r="A143" s="525" t="s">
        <v>1515</v>
      </c>
      <c r="B143" s="526"/>
      <c r="C143" s="527"/>
      <c r="D143" s="528" t="s">
        <v>1696</v>
      </c>
      <c r="E143" s="457">
        <f t="shared" si="71"/>
        <v>0</v>
      </c>
      <c r="F143" s="406">
        <f t="shared" si="75"/>
        <v>0</v>
      </c>
      <c r="G143" s="406">
        <f t="shared" si="75"/>
        <v>0</v>
      </c>
      <c r="H143" s="406">
        <f t="shared" si="75"/>
        <v>0</v>
      </c>
      <c r="I143" s="406">
        <f t="shared" si="75"/>
        <v>0</v>
      </c>
      <c r="J143" s="406">
        <f t="shared" si="75"/>
        <v>0</v>
      </c>
      <c r="K143" s="406">
        <f t="shared" si="75"/>
        <v>0</v>
      </c>
      <c r="L143" s="406">
        <f t="shared" si="75"/>
        <v>0</v>
      </c>
      <c r="M143" s="408">
        <f t="shared" si="75"/>
        <v>0</v>
      </c>
    </row>
    <row r="144" spans="1:13" ht="36" customHeight="1">
      <c r="A144" s="529" t="s">
        <v>1839</v>
      </c>
      <c r="B144" s="530"/>
      <c r="C144" s="530"/>
      <c r="D144" s="451"/>
      <c r="E144" s="452">
        <f t="shared" si="71"/>
        <v>0</v>
      </c>
      <c r="F144" s="452">
        <f aca="true" t="shared" si="76" ref="F144:M144">F145+F153+F163+F214+F233</f>
        <v>0</v>
      </c>
      <c r="G144" s="452">
        <f t="shared" si="76"/>
        <v>0</v>
      </c>
      <c r="H144" s="452">
        <f t="shared" si="76"/>
        <v>0</v>
      </c>
      <c r="I144" s="452">
        <f t="shared" si="76"/>
        <v>0</v>
      </c>
      <c r="J144" s="452">
        <f t="shared" si="76"/>
        <v>0</v>
      </c>
      <c r="K144" s="452">
        <f t="shared" si="76"/>
        <v>0</v>
      </c>
      <c r="L144" s="452">
        <f t="shared" si="76"/>
        <v>0</v>
      </c>
      <c r="M144" s="453">
        <f t="shared" si="76"/>
        <v>0</v>
      </c>
    </row>
    <row r="145" spans="1:13" ht="15" customHeight="1">
      <c r="A145" s="454" t="s">
        <v>1838</v>
      </c>
      <c r="B145" s="455"/>
      <c r="C145" s="455"/>
      <c r="D145" s="456" t="s">
        <v>1835</v>
      </c>
      <c r="E145" s="457">
        <f t="shared" si="71"/>
        <v>0</v>
      </c>
      <c r="F145" s="457">
        <f aca="true" t="shared" si="77" ref="F145:M145">F146+F150</f>
        <v>0</v>
      </c>
      <c r="G145" s="457">
        <f t="shared" si="77"/>
        <v>0</v>
      </c>
      <c r="H145" s="457">
        <f t="shared" si="77"/>
        <v>0</v>
      </c>
      <c r="I145" s="457">
        <f t="shared" si="77"/>
        <v>0</v>
      </c>
      <c r="J145" s="457">
        <f t="shared" si="77"/>
        <v>0</v>
      </c>
      <c r="K145" s="457">
        <f t="shared" si="77"/>
        <v>0</v>
      </c>
      <c r="L145" s="457">
        <f t="shared" si="77"/>
        <v>0</v>
      </c>
      <c r="M145" s="458">
        <f t="shared" si="77"/>
        <v>0</v>
      </c>
    </row>
    <row r="146" spans="1:13" ht="19.5" customHeight="1">
      <c r="A146" s="459" t="s">
        <v>1834</v>
      </c>
      <c r="B146" s="460"/>
      <c r="C146" s="461"/>
      <c r="D146" s="2" t="s">
        <v>1833</v>
      </c>
      <c r="E146" s="457">
        <f t="shared" si="71"/>
        <v>0</v>
      </c>
      <c r="F146" s="406">
        <f aca="true" t="shared" si="78" ref="F146:M146">F148</f>
        <v>0</v>
      </c>
      <c r="G146" s="406">
        <f t="shared" si="78"/>
        <v>0</v>
      </c>
      <c r="H146" s="406">
        <f t="shared" si="78"/>
        <v>0</v>
      </c>
      <c r="I146" s="406">
        <f t="shared" si="78"/>
        <v>0</v>
      </c>
      <c r="J146" s="406">
        <f t="shared" si="78"/>
        <v>0</v>
      </c>
      <c r="K146" s="406">
        <f t="shared" si="78"/>
        <v>0</v>
      </c>
      <c r="L146" s="406">
        <f t="shared" si="78"/>
        <v>0</v>
      </c>
      <c r="M146" s="408">
        <f t="shared" si="78"/>
        <v>0</v>
      </c>
    </row>
    <row r="147" spans="1:13" ht="15.75">
      <c r="A147" s="462" t="s">
        <v>603</v>
      </c>
      <c r="B147" s="460"/>
      <c r="C147" s="463"/>
      <c r="D147" s="2"/>
      <c r="E147" s="457"/>
      <c r="F147" s="406"/>
      <c r="G147" s="406"/>
      <c r="H147" s="406"/>
      <c r="I147" s="406"/>
      <c r="J147" s="464"/>
      <c r="K147" s="406"/>
      <c r="L147" s="406"/>
      <c r="M147" s="408"/>
    </row>
    <row r="148" spans="1:13" ht="15.75">
      <c r="A148" s="465"/>
      <c r="B148" s="466" t="s">
        <v>1832</v>
      </c>
      <c r="C148" s="463"/>
      <c r="D148" s="2" t="s">
        <v>1831</v>
      </c>
      <c r="E148" s="457">
        <f aca="true" t="shared" si="79" ref="E148:E154">G148+H148+I148+J148</f>
        <v>0</v>
      </c>
      <c r="F148" s="406">
        <f aca="true" t="shared" si="80" ref="F148:M148">F149</f>
        <v>0</v>
      </c>
      <c r="G148" s="406">
        <f t="shared" si="80"/>
        <v>0</v>
      </c>
      <c r="H148" s="406">
        <f t="shared" si="80"/>
        <v>0</v>
      </c>
      <c r="I148" s="406">
        <f t="shared" si="80"/>
        <v>0</v>
      </c>
      <c r="J148" s="406">
        <f t="shared" si="80"/>
        <v>0</v>
      </c>
      <c r="K148" s="406">
        <f t="shared" si="80"/>
        <v>0</v>
      </c>
      <c r="L148" s="406">
        <f t="shared" si="80"/>
        <v>0</v>
      </c>
      <c r="M148" s="408">
        <f t="shared" si="80"/>
        <v>0</v>
      </c>
    </row>
    <row r="149" spans="1:13" ht="15.75">
      <c r="A149" s="465"/>
      <c r="B149" s="466"/>
      <c r="C149" s="463" t="s">
        <v>107</v>
      </c>
      <c r="D149" s="2" t="s">
        <v>1830</v>
      </c>
      <c r="E149" s="457">
        <f t="shared" si="79"/>
        <v>0</v>
      </c>
      <c r="F149" s="406"/>
      <c r="G149" s="406"/>
      <c r="H149" s="406"/>
      <c r="I149" s="406"/>
      <c r="J149" s="464"/>
      <c r="K149" s="406"/>
      <c r="L149" s="406"/>
      <c r="M149" s="408"/>
    </row>
    <row r="150" spans="1:13" s="471" customFormat="1" ht="18" customHeight="1">
      <c r="A150" s="467" t="s">
        <v>1829</v>
      </c>
      <c r="B150" s="468"/>
      <c r="C150" s="469"/>
      <c r="D150" s="30" t="s">
        <v>1828</v>
      </c>
      <c r="E150" s="457">
        <f t="shared" si="79"/>
        <v>0</v>
      </c>
      <c r="F150" s="55">
        <f aca="true" t="shared" si="81" ref="F150:M150">F151+F152</f>
        <v>0</v>
      </c>
      <c r="G150" s="55">
        <f t="shared" si="81"/>
        <v>0</v>
      </c>
      <c r="H150" s="55">
        <f t="shared" si="81"/>
        <v>0</v>
      </c>
      <c r="I150" s="55">
        <f t="shared" si="81"/>
        <v>0</v>
      </c>
      <c r="J150" s="55">
        <f t="shared" si="81"/>
        <v>0</v>
      </c>
      <c r="K150" s="55">
        <f t="shared" si="81"/>
        <v>0</v>
      </c>
      <c r="L150" s="55">
        <f t="shared" si="81"/>
        <v>0</v>
      </c>
      <c r="M150" s="470">
        <f t="shared" si="81"/>
        <v>0</v>
      </c>
    </row>
    <row r="151" spans="1:13" s="471" customFormat="1" ht="18" customHeight="1">
      <c r="A151" s="472"/>
      <c r="B151" s="473" t="s">
        <v>620</v>
      </c>
      <c r="C151" s="469"/>
      <c r="D151" s="2" t="s">
        <v>1827</v>
      </c>
      <c r="E151" s="457">
        <f t="shared" si="79"/>
        <v>0</v>
      </c>
      <c r="F151" s="55"/>
      <c r="G151" s="55"/>
      <c r="H151" s="55"/>
      <c r="I151" s="55"/>
      <c r="J151" s="518"/>
      <c r="K151" s="55"/>
      <c r="L151" s="55"/>
      <c r="M151" s="470"/>
    </row>
    <row r="152" spans="1:13" s="471" customFormat="1" ht="18" customHeight="1">
      <c r="A152" s="474"/>
      <c r="B152" s="475" t="s">
        <v>652</v>
      </c>
      <c r="C152" s="476"/>
      <c r="D152" s="2" t="s">
        <v>1826</v>
      </c>
      <c r="E152" s="457">
        <f t="shared" si="79"/>
        <v>0</v>
      </c>
      <c r="F152" s="55"/>
      <c r="G152" s="55"/>
      <c r="H152" s="55"/>
      <c r="I152" s="55"/>
      <c r="J152" s="518"/>
      <c r="K152" s="55"/>
      <c r="L152" s="55"/>
      <c r="M152" s="470"/>
    </row>
    <row r="153" spans="1:13" ht="31.5" customHeight="1">
      <c r="A153" s="477" t="s">
        <v>1825</v>
      </c>
      <c r="B153" s="478"/>
      <c r="C153" s="478"/>
      <c r="D153" s="30" t="s">
        <v>1824</v>
      </c>
      <c r="E153" s="457">
        <f t="shared" si="79"/>
        <v>0</v>
      </c>
      <c r="F153" s="406">
        <f aca="true" t="shared" si="82" ref="F153:M153">F154+F157</f>
        <v>0</v>
      </c>
      <c r="G153" s="406">
        <f t="shared" si="82"/>
        <v>0</v>
      </c>
      <c r="H153" s="406">
        <f t="shared" si="82"/>
        <v>0</v>
      </c>
      <c r="I153" s="406">
        <f t="shared" si="82"/>
        <v>0</v>
      </c>
      <c r="J153" s="406">
        <f t="shared" si="82"/>
        <v>0</v>
      </c>
      <c r="K153" s="406">
        <f t="shared" si="82"/>
        <v>0</v>
      </c>
      <c r="L153" s="406">
        <f t="shared" si="82"/>
        <v>0</v>
      </c>
      <c r="M153" s="408">
        <f t="shared" si="82"/>
        <v>0</v>
      </c>
    </row>
    <row r="154" spans="1:13" ht="15.75">
      <c r="A154" s="459" t="s">
        <v>1823</v>
      </c>
      <c r="B154" s="460"/>
      <c r="C154" s="461"/>
      <c r="D154" s="2" t="s">
        <v>1822</v>
      </c>
      <c r="E154" s="457">
        <f t="shared" si="79"/>
        <v>0</v>
      </c>
      <c r="F154" s="406">
        <f aca="true" t="shared" si="83" ref="F154:M154">F156</f>
        <v>0</v>
      </c>
      <c r="G154" s="406">
        <f t="shared" si="83"/>
        <v>0</v>
      </c>
      <c r="H154" s="406">
        <f t="shared" si="83"/>
        <v>0</v>
      </c>
      <c r="I154" s="406">
        <f t="shared" si="83"/>
        <v>0</v>
      </c>
      <c r="J154" s="406">
        <f t="shared" si="83"/>
        <v>0</v>
      </c>
      <c r="K154" s="406">
        <f t="shared" si="83"/>
        <v>0</v>
      </c>
      <c r="L154" s="406">
        <f t="shared" si="83"/>
        <v>0</v>
      </c>
      <c r="M154" s="408">
        <f t="shared" si="83"/>
        <v>0</v>
      </c>
    </row>
    <row r="155" spans="1:13" ht="15.75">
      <c r="A155" s="462" t="s">
        <v>603</v>
      </c>
      <c r="B155" s="460"/>
      <c r="C155" s="463"/>
      <c r="D155" s="2"/>
      <c r="E155" s="457"/>
      <c r="F155" s="406"/>
      <c r="G155" s="406"/>
      <c r="H155" s="406"/>
      <c r="I155" s="406"/>
      <c r="J155" s="464"/>
      <c r="K155" s="406"/>
      <c r="L155" s="406"/>
      <c r="M155" s="408"/>
    </row>
    <row r="156" spans="1:13" ht="15.75">
      <c r="A156" s="462"/>
      <c r="B156" s="479" t="s">
        <v>653</v>
      </c>
      <c r="C156" s="480"/>
      <c r="D156" s="16" t="s">
        <v>1821</v>
      </c>
      <c r="E156" s="457">
        <f>G156+H156+I156+J156</f>
        <v>0</v>
      </c>
      <c r="F156" s="406"/>
      <c r="G156" s="406"/>
      <c r="H156" s="406"/>
      <c r="I156" s="406"/>
      <c r="J156" s="464"/>
      <c r="K156" s="406"/>
      <c r="L156" s="406"/>
      <c r="M156" s="408"/>
    </row>
    <row r="157" spans="1:13" ht="23.25" customHeight="1">
      <c r="A157" s="477" t="s">
        <v>1820</v>
      </c>
      <c r="B157" s="478"/>
      <c r="C157" s="478"/>
      <c r="D157" s="2" t="s">
        <v>1819</v>
      </c>
      <c r="E157" s="457">
        <f>G157+H157+I157+J157</f>
        <v>0</v>
      </c>
      <c r="F157" s="406">
        <f aca="true" t="shared" si="84" ref="F157:M157">F159+F161+F162</f>
        <v>0</v>
      </c>
      <c r="G157" s="406">
        <f t="shared" si="84"/>
        <v>0</v>
      </c>
      <c r="H157" s="406">
        <f t="shared" si="84"/>
        <v>0</v>
      </c>
      <c r="I157" s="406">
        <f t="shared" si="84"/>
        <v>0</v>
      </c>
      <c r="J157" s="406">
        <f t="shared" si="84"/>
        <v>0</v>
      </c>
      <c r="K157" s="406">
        <f t="shared" si="84"/>
        <v>0</v>
      </c>
      <c r="L157" s="406">
        <f t="shared" si="84"/>
        <v>0</v>
      </c>
      <c r="M157" s="408">
        <f t="shared" si="84"/>
        <v>0</v>
      </c>
    </row>
    <row r="158" spans="1:13" ht="15.75">
      <c r="A158" s="462" t="s">
        <v>603</v>
      </c>
      <c r="B158" s="460"/>
      <c r="C158" s="463"/>
      <c r="D158" s="2"/>
      <c r="E158" s="457"/>
      <c r="F158" s="406"/>
      <c r="G158" s="406"/>
      <c r="H158" s="406"/>
      <c r="I158" s="406"/>
      <c r="J158" s="464"/>
      <c r="K158" s="406"/>
      <c r="L158" s="406"/>
      <c r="M158" s="408"/>
    </row>
    <row r="159" spans="1:13" s="471" customFormat="1" ht="18" customHeight="1">
      <c r="A159" s="474"/>
      <c r="B159" s="481" t="s">
        <v>1818</v>
      </c>
      <c r="C159" s="469"/>
      <c r="D159" s="2" t="s">
        <v>1817</v>
      </c>
      <c r="E159" s="457">
        <f aca="true" t="shared" si="85" ref="E159:E164">G159+H159+I159+J159</f>
        <v>0</v>
      </c>
      <c r="F159" s="55">
        <f aca="true" t="shared" si="86" ref="F159:M159">F160</f>
        <v>0</v>
      </c>
      <c r="G159" s="55">
        <f t="shared" si="86"/>
        <v>0</v>
      </c>
      <c r="H159" s="55">
        <f t="shared" si="86"/>
        <v>0</v>
      </c>
      <c r="I159" s="55">
        <f t="shared" si="86"/>
        <v>0</v>
      </c>
      <c r="J159" s="55">
        <f t="shared" si="86"/>
        <v>0</v>
      </c>
      <c r="K159" s="55">
        <f t="shared" si="86"/>
        <v>0</v>
      </c>
      <c r="L159" s="55">
        <f t="shared" si="86"/>
        <v>0</v>
      </c>
      <c r="M159" s="470">
        <f t="shared" si="86"/>
        <v>0</v>
      </c>
    </row>
    <row r="160" spans="1:13" s="471" customFormat="1" ht="14.25" customHeight="1">
      <c r="A160" s="474"/>
      <c r="B160" s="481"/>
      <c r="C160" s="482" t="s">
        <v>394</v>
      </c>
      <c r="D160" s="2" t="s">
        <v>1816</v>
      </c>
      <c r="E160" s="457">
        <f t="shared" si="85"/>
        <v>0</v>
      </c>
      <c r="F160" s="55"/>
      <c r="G160" s="55"/>
      <c r="H160" s="55"/>
      <c r="I160" s="55"/>
      <c r="J160" s="518"/>
      <c r="K160" s="55"/>
      <c r="L160" s="55"/>
      <c r="M160" s="470"/>
    </row>
    <row r="161" spans="1:13" ht="15.75">
      <c r="A161" s="465"/>
      <c r="B161" s="342" t="s">
        <v>1815</v>
      </c>
      <c r="C161" s="342"/>
      <c r="D161" s="16" t="s">
        <v>1814</v>
      </c>
      <c r="E161" s="457">
        <f t="shared" si="85"/>
        <v>0</v>
      </c>
      <c r="F161" s="406"/>
      <c r="G161" s="406"/>
      <c r="H161" s="406"/>
      <c r="I161" s="406"/>
      <c r="J161" s="464"/>
      <c r="K161" s="406"/>
      <c r="L161" s="406"/>
      <c r="M161" s="408"/>
    </row>
    <row r="162" spans="1:13" ht="15.75">
      <c r="A162" s="465"/>
      <c r="B162" s="466" t="s">
        <v>785</v>
      </c>
      <c r="C162" s="463"/>
      <c r="D162" s="16" t="s">
        <v>1813</v>
      </c>
      <c r="E162" s="457">
        <f t="shared" si="85"/>
        <v>0</v>
      </c>
      <c r="F162" s="406"/>
      <c r="G162" s="406"/>
      <c r="H162" s="406"/>
      <c r="I162" s="406"/>
      <c r="J162" s="464"/>
      <c r="K162" s="406"/>
      <c r="L162" s="406"/>
      <c r="M162" s="408"/>
    </row>
    <row r="163" spans="1:13" ht="33" customHeight="1">
      <c r="A163" s="477" t="s">
        <v>1812</v>
      </c>
      <c r="B163" s="478"/>
      <c r="C163" s="478"/>
      <c r="D163" s="483" t="s">
        <v>1811</v>
      </c>
      <c r="E163" s="457">
        <f t="shared" si="85"/>
        <v>0</v>
      </c>
      <c r="F163" s="406">
        <f aca="true" t="shared" si="87" ref="F163:M163">F164+F180+F188+F205</f>
        <v>0</v>
      </c>
      <c r="G163" s="406">
        <f t="shared" si="87"/>
        <v>0</v>
      </c>
      <c r="H163" s="406">
        <f t="shared" si="87"/>
        <v>0</v>
      </c>
      <c r="I163" s="406">
        <f t="shared" si="87"/>
        <v>0</v>
      </c>
      <c r="J163" s="406">
        <f t="shared" si="87"/>
        <v>0</v>
      </c>
      <c r="K163" s="406">
        <f t="shared" si="87"/>
        <v>0</v>
      </c>
      <c r="L163" s="406">
        <f t="shared" si="87"/>
        <v>0</v>
      </c>
      <c r="M163" s="408">
        <f t="shared" si="87"/>
        <v>0</v>
      </c>
    </row>
    <row r="164" spans="1:13" ht="33" customHeight="1">
      <c r="A164" s="477" t="s">
        <v>1810</v>
      </c>
      <c r="B164" s="478"/>
      <c r="C164" s="478"/>
      <c r="D164" s="2" t="s">
        <v>1809</v>
      </c>
      <c r="E164" s="457">
        <f t="shared" si="85"/>
        <v>0</v>
      </c>
      <c r="F164" s="406">
        <f aca="true" t="shared" si="88" ref="F164:M164">F166+F169+F173+F174+F176+F179</f>
        <v>0</v>
      </c>
      <c r="G164" s="406">
        <f t="shared" si="88"/>
        <v>0</v>
      </c>
      <c r="H164" s="406">
        <f t="shared" si="88"/>
        <v>0</v>
      </c>
      <c r="I164" s="406">
        <f t="shared" si="88"/>
        <v>0</v>
      </c>
      <c r="J164" s="406">
        <f t="shared" si="88"/>
        <v>0</v>
      </c>
      <c r="K164" s="406">
        <f t="shared" si="88"/>
        <v>0</v>
      </c>
      <c r="L164" s="406">
        <f t="shared" si="88"/>
        <v>0</v>
      </c>
      <c r="M164" s="408">
        <f t="shared" si="88"/>
        <v>0</v>
      </c>
    </row>
    <row r="165" spans="1:13" ht="15.75">
      <c r="A165" s="462" t="s">
        <v>603</v>
      </c>
      <c r="B165" s="460"/>
      <c r="C165" s="463"/>
      <c r="D165" s="2"/>
      <c r="E165" s="457"/>
      <c r="F165" s="406"/>
      <c r="G165" s="406"/>
      <c r="H165" s="406"/>
      <c r="I165" s="406"/>
      <c r="J165" s="464"/>
      <c r="K165" s="406"/>
      <c r="L165" s="406"/>
      <c r="M165" s="408"/>
    </row>
    <row r="166" spans="1:13" ht="15.75">
      <c r="A166" s="462"/>
      <c r="B166" s="479" t="s">
        <v>1808</v>
      </c>
      <c r="C166" s="480"/>
      <c r="D166" s="16" t="s">
        <v>1807</v>
      </c>
      <c r="E166" s="457">
        <f aca="true" t="shared" si="89" ref="E166:E180">G166+H166+I166+J166</f>
        <v>0</v>
      </c>
      <c r="F166" s="406">
        <f aca="true" t="shared" si="90" ref="F166:M166">F167+F168</f>
        <v>0</v>
      </c>
      <c r="G166" s="406">
        <f t="shared" si="90"/>
        <v>0</v>
      </c>
      <c r="H166" s="406">
        <f t="shared" si="90"/>
        <v>0</v>
      </c>
      <c r="I166" s="406">
        <f t="shared" si="90"/>
        <v>0</v>
      </c>
      <c r="J166" s="406">
        <f t="shared" si="90"/>
        <v>0</v>
      </c>
      <c r="K166" s="406">
        <f t="shared" si="90"/>
        <v>0</v>
      </c>
      <c r="L166" s="406">
        <f t="shared" si="90"/>
        <v>0</v>
      </c>
      <c r="M166" s="408">
        <f t="shared" si="90"/>
        <v>0</v>
      </c>
    </row>
    <row r="167" spans="1:13" ht="15.75">
      <c r="A167" s="462"/>
      <c r="B167" s="479"/>
      <c r="C167" s="484" t="s">
        <v>354</v>
      </c>
      <c r="D167" s="16" t="s">
        <v>1806</v>
      </c>
      <c r="E167" s="457">
        <f t="shared" si="89"/>
        <v>0</v>
      </c>
      <c r="F167" s="406"/>
      <c r="G167" s="406"/>
      <c r="H167" s="406"/>
      <c r="I167" s="406"/>
      <c r="J167" s="464"/>
      <c r="K167" s="406"/>
      <c r="L167" s="406"/>
      <c r="M167" s="408"/>
    </row>
    <row r="168" spans="1:13" ht="15.75">
      <c r="A168" s="462"/>
      <c r="B168" s="479"/>
      <c r="C168" s="484" t="s">
        <v>355</v>
      </c>
      <c r="D168" s="16" t="s">
        <v>1805</v>
      </c>
      <c r="E168" s="457">
        <f t="shared" si="89"/>
        <v>0</v>
      </c>
      <c r="F168" s="406"/>
      <c r="G168" s="406"/>
      <c r="H168" s="406"/>
      <c r="I168" s="406"/>
      <c r="J168" s="464"/>
      <c r="K168" s="406"/>
      <c r="L168" s="406"/>
      <c r="M168" s="408"/>
    </row>
    <row r="169" spans="1:13" ht="15.75">
      <c r="A169" s="462"/>
      <c r="B169" s="479" t="s">
        <v>1804</v>
      </c>
      <c r="C169" s="485"/>
      <c r="D169" s="16" t="s">
        <v>1803</v>
      </c>
      <c r="E169" s="457">
        <f t="shared" si="89"/>
        <v>0</v>
      </c>
      <c r="F169" s="406">
        <f aca="true" t="shared" si="91" ref="F169:M169">SUM(F170:F172)</f>
        <v>0</v>
      </c>
      <c r="G169" s="406">
        <f t="shared" si="91"/>
        <v>0</v>
      </c>
      <c r="H169" s="406">
        <f t="shared" si="91"/>
        <v>0</v>
      </c>
      <c r="I169" s="406">
        <f t="shared" si="91"/>
        <v>0</v>
      </c>
      <c r="J169" s="406">
        <f t="shared" si="91"/>
        <v>0</v>
      </c>
      <c r="K169" s="406">
        <f t="shared" si="91"/>
        <v>0</v>
      </c>
      <c r="L169" s="406">
        <f t="shared" si="91"/>
        <v>0</v>
      </c>
      <c r="M169" s="408">
        <f t="shared" si="91"/>
        <v>0</v>
      </c>
    </row>
    <row r="170" spans="1:13" ht="15.75">
      <c r="A170" s="462"/>
      <c r="B170" s="479"/>
      <c r="C170" s="484" t="s">
        <v>364</v>
      </c>
      <c r="D170" s="16" t="s">
        <v>1802</v>
      </c>
      <c r="E170" s="457">
        <f t="shared" si="89"/>
        <v>0</v>
      </c>
      <c r="F170" s="406"/>
      <c r="G170" s="406"/>
      <c r="H170" s="406"/>
      <c r="I170" s="406"/>
      <c r="J170" s="464"/>
      <c r="K170" s="406"/>
      <c r="L170" s="406"/>
      <c r="M170" s="408"/>
    </row>
    <row r="171" spans="1:13" ht="15.75">
      <c r="A171" s="462"/>
      <c r="B171" s="479"/>
      <c r="C171" s="484" t="s">
        <v>1009</v>
      </c>
      <c r="D171" s="16" t="s">
        <v>1801</v>
      </c>
      <c r="E171" s="457">
        <f t="shared" si="89"/>
        <v>0</v>
      </c>
      <c r="F171" s="406"/>
      <c r="G171" s="406"/>
      <c r="H171" s="406"/>
      <c r="I171" s="406"/>
      <c r="J171" s="464"/>
      <c r="K171" s="406"/>
      <c r="L171" s="406"/>
      <c r="M171" s="408"/>
    </row>
    <row r="172" spans="1:13" ht="15.75">
      <c r="A172" s="462"/>
      <c r="B172" s="479"/>
      <c r="C172" s="486" t="s">
        <v>770</v>
      </c>
      <c r="D172" s="16" t="s">
        <v>1800</v>
      </c>
      <c r="E172" s="457">
        <f t="shared" si="89"/>
        <v>0</v>
      </c>
      <c r="F172" s="406"/>
      <c r="G172" s="406"/>
      <c r="H172" s="406"/>
      <c r="I172" s="406"/>
      <c r="J172" s="464"/>
      <c r="K172" s="406"/>
      <c r="L172" s="406"/>
      <c r="M172" s="408"/>
    </row>
    <row r="173" spans="1:13" s="471" customFormat="1" ht="18" customHeight="1">
      <c r="A173" s="474"/>
      <c r="B173" s="475" t="s">
        <v>654</v>
      </c>
      <c r="C173" s="482"/>
      <c r="D173" s="2" t="s">
        <v>1799</v>
      </c>
      <c r="E173" s="457">
        <f t="shared" si="89"/>
        <v>0</v>
      </c>
      <c r="F173" s="55"/>
      <c r="G173" s="55"/>
      <c r="H173" s="55"/>
      <c r="I173" s="55"/>
      <c r="J173" s="518"/>
      <c r="K173" s="55"/>
      <c r="L173" s="55"/>
      <c r="M173" s="470"/>
    </row>
    <row r="174" spans="1:13" ht="15.75">
      <c r="A174" s="462"/>
      <c r="B174" s="479" t="s">
        <v>1798</v>
      </c>
      <c r="C174" s="480"/>
      <c r="D174" s="16" t="s">
        <v>1797</v>
      </c>
      <c r="E174" s="457">
        <f t="shared" si="89"/>
        <v>0</v>
      </c>
      <c r="F174" s="406">
        <f aca="true" t="shared" si="92" ref="F174:M174">F175</f>
        <v>0</v>
      </c>
      <c r="G174" s="406">
        <f t="shared" si="92"/>
        <v>0</v>
      </c>
      <c r="H174" s="406">
        <f t="shared" si="92"/>
        <v>0</v>
      </c>
      <c r="I174" s="406">
        <f t="shared" si="92"/>
        <v>0</v>
      </c>
      <c r="J174" s="406">
        <f t="shared" si="92"/>
        <v>0</v>
      </c>
      <c r="K174" s="406">
        <f t="shared" si="92"/>
        <v>0</v>
      </c>
      <c r="L174" s="406">
        <f t="shared" si="92"/>
        <v>0</v>
      </c>
      <c r="M174" s="408">
        <f t="shared" si="92"/>
        <v>0</v>
      </c>
    </row>
    <row r="175" spans="1:13" ht="14.25" customHeight="1">
      <c r="A175" s="462"/>
      <c r="B175" s="479"/>
      <c r="C175" s="484" t="s">
        <v>33</v>
      </c>
      <c r="D175" s="16" t="s">
        <v>1796</v>
      </c>
      <c r="E175" s="457">
        <f t="shared" si="89"/>
        <v>0</v>
      </c>
      <c r="F175" s="406"/>
      <c r="G175" s="406"/>
      <c r="H175" s="406"/>
      <c r="I175" s="406"/>
      <c r="J175" s="464"/>
      <c r="K175" s="406"/>
      <c r="L175" s="406"/>
      <c r="M175" s="408"/>
    </row>
    <row r="176" spans="1:13" s="471" customFormat="1" ht="15.75">
      <c r="A176" s="474"/>
      <c r="B176" s="475" t="s">
        <v>1795</v>
      </c>
      <c r="C176" s="482"/>
      <c r="D176" s="2" t="s">
        <v>1794</v>
      </c>
      <c r="E176" s="457">
        <f t="shared" si="89"/>
        <v>0</v>
      </c>
      <c r="F176" s="55">
        <f aca="true" t="shared" si="93" ref="F176:M176">SUM(F177:F178)</f>
        <v>0</v>
      </c>
      <c r="G176" s="55">
        <f t="shared" si="93"/>
        <v>0</v>
      </c>
      <c r="H176" s="55">
        <f t="shared" si="93"/>
        <v>0</v>
      </c>
      <c r="I176" s="55">
        <f t="shared" si="93"/>
        <v>0</v>
      </c>
      <c r="J176" s="55">
        <f t="shared" si="93"/>
        <v>0</v>
      </c>
      <c r="K176" s="55">
        <f t="shared" si="93"/>
        <v>0</v>
      </c>
      <c r="L176" s="55">
        <f t="shared" si="93"/>
        <v>0</v>
      </c>
      <c r="M176" s="470">
        <f t="shared" si="93"/>
        <v>0</v>
      </c>
    </row>
    <row r="177" spans="1:13" s="471" customFormat="1" ht="15.75">
      <c r="A177" s="474"/>
      <c r="B177" s="475"/>
      <c r="C177" s="482" t="s">
        <v>34</v>
      </c>
      <c r="D177" s="2" t="s">
        <v>1793</v>
      </c>
      <c r="E177" s="457">
        <f t="shared" si="89"/>
        <v>0</v>
      </c>
      <c r="F177" s="55"/>
      <c r="G177" s="55"/>
      <c r="H177" s="55"/>
      <c r="I177" s="55"/>
      <c r="J177" s="518"/>
      <c r="K177" s="55"/>
      <c r="L177" s="55"/>
      <c r="M177" s="470"/>
    </row>
    <row r="178" spans="1:13" s="471" customFormat="1" ht="15" customHeight="1">
      <c r="A178" s="474"/>
      <c r="B178" s="475"/>
      <c r="C178" s="482" t="s">
        <v>365</v>
      </c>
      <c r="D178" s="2" t="s">
        <v>1792</v>
      </c>
      <c r="E178" s="457">
        <f t="shared" si="89"/>
        <v>0</v>
      </c>
      <c r="F178" s="55"/>
      <c r="G178" s="55"/>
      <c r="H178" s="55"/>
      <c r="I178" s="55"/>
      <c r="J178" s="518"/>
      <c r="K178" s="55"/>
      <c r="L178" s="55"/>
      <c r="M178" s="470"/>
    </row>
    <row r="179" spans="1:13" ht="15.75">
      <c r="A179" s="462"/>
      <c r="B179" s="487" t="s">
        <v>655</v>
      </c>
      <c r="C179" s="486"/>
      <c r="D179" s="16" t="s">
        <v>1791</v>
      </c>
      <c r="E179" s="457">
        <f t="shared" si="89"/>
        <v>0</v>
      </c>
      <c r="F179" s="406"/>
      <c r="G179" s="406"/>
      <c r="H179" s="406"/>
      <c r="I179" s="406"/>
      <c r="J179" s="464"/>
      <c r="K179" s="406"/>
      <c r="L179" s="406"/>
      <c r="M179" s="408"/>
    </row>
    <row r="180" spans="1:13" ht="15.75">
      <c r="A180" s="488" t="s">
        <v>1790</v>
      </c>
      <c r="B180" s="487"/>
      <c r="C180" s="486"/>
      <c r="D180" s="16" t="s">
        <v>1789</v>
      </c>
      <c r="E180" s="457">
        <f t="shared" si="89"/>
        <v>0</v>
      </c>
      <c r="F180" s="406">
        <f aca="true" t="shared" si="94" ref="F180:M180">F182+F185+F186</f>
        <v>0</v>
      </c>
      <c r="G180" s="406">
        <f t="shared" si="94"/>
        <v>0</v>
      </c>
      <c r="H180" s="406">
        <f t="shared" si="94"/>
        <v>0</v>
      </c>
      <c r="I180" s="406">
        <f t="shared" si="94"/>
        <v>0</v>
      </c>
      <c r="J180" s="406">
        <f t="shared" si="94"/>
        <v>0</v>
      </c>
      <c r="K180" s="406">
        <f t="shared" si="94"/>
        <v>0</v>
      </c>
      <c r="L180" s="406">
        <f t="shared" si="94"/>
        <v>0</v>
      </c>
      <c r="M180" s="408">
        <f t="shared" si="94"/>
        <v>0</v>
      </c>
    </row>
    <row r="181" spans="1:13" ht="15.75">
      <c r="A181" s="462" t="s">
        <v>603</v>
      </c>
      <c r="B181" s="487"/>
      <c r="C181" s="486"/>
      <c r="D181" s="16"/>
      <c r="E181" s="457"/>
      <c r="F181" s="406"/>
      <c r="G181" s="406"/>
      <c r="H181" s="406"/>
      <c r="I181" s="406"/>
      <c r="J181" s="464"/>
      <c r="K181" s="406"/>
      <c r="L181" s="406"/>
      <c r="M181" s="408"/>
    </row>
    <row r="182" spans="1:13" ht="33" customHeight="1">
      <c r="A182" s="462"/>
      <c r="B182" s="489" t="s">
        <v>1788</v>
      </c>
      <c r="C182" s="489"/>
      <c r="D182" s="16" t="s">
        <v>1787</v>
      </c>
      <c r="E182" s="457">
        <f aca="true" t="shared" si="95" ref="E182:E188">G182+H182+I182+J182</f>
        <v>0</v>
      </c>
      <c r="F182" s="406">
        <f aca="true" t="shared" si="96" ref="F182:M182">F183+F184</f>
        <v>0</v>
      </c>
      <c r="G182" s="406">
        <f t="shared" si="96"/>
        <v>0</v>
      </c>
      <c r="H182" s="406">
        <f t="shared" si="96"/>
        <v>0</v>
      </c>
      <c r="I182" s="406">
        <f t="shared" si="96"/>
        <v>0</v>
      </c>
      <c r="J182" s="406">
        <f t="shared" si="96"/>
        <v>0</v>
      </c>
      <c r="K182" s="406">
        <f t="shared" si="96"/>
        <v>0</v>
      </c>
      <c r="L182" s="406">
        <f t="shared" si="96"/>
        <v>0</v>
      </c>
      <c r="M182" s="408">
        <f t="shared" si="96"/>
        <v>0</v>
      </c>
    </row>
    <row r="183" spans="1:13" ht="15.75">
      <c r="A183" s="462"/>
      <c r="B183" s="487"/>
      <c r="C183" s="486" t="s">
        <v>1058</v>
      </c>
      <c r="D183" s="2" t="s">
        <v>1786</v>
      </c>
      <c r="E183" s="457">
        <f t="shared" si="95"/>
        <v>0</v>
      </c>
      <c r="F183" s="406"/>
      <c r="G183" s="406"/>
      <c r="H183" s="406"/>
      <c r="I183" s="406"/>
      <c r="J183" s="464"/>
      <c r="K183" s="406"/>
      <c r="L183" s="406"/>
      <c r="M183" s="408"/>
    </row>
    <row r="184" spans="1:13" s="471" customFormat="1" ht="14.25" customHeight="1">
      <c r="A184" s="490"/>
      <c r="B184" s="473"/>
      <c r="C184" s="491" t="s">
        <v>452</v>
      </c>
      <c r="D184" s="492" t="s">
        <v>1785</v>
      </c>
      <c r="E184" s="457">
        <f t="shared" si="95"/>
        <v>0</v>
      </c>
      <c r="F184" s="55"/>
      <c r="G184" s="55"/>
      <c r="H184" s="55"/>
      <c r="I184" s="55"/>
      <c r="J184" s="518"/>
      <c r="K184" s="55"/>
      <c r="L184" s="55"/>
      <c r="M184" s="470"/>
    </row>
    <row r="185" spans="1:13" s="471" customFormat="1" ht="13.5" customHeight="1">
      <c r="A185" s="490"/>
      <c r="B185" s="473" t="s">
        <v>859</v>
      </c>
      <c r="C185" s="491"/>
      <c r="D185" s="2" t="s">
        <v>1784</v>
      </c>
      <c r="E185" s="457">
        <f t="shared" si="95"/>
        <v>0</v>
      </c>
      <c r="F185" s="55"/>
      <c r="G185" s="55"/>
      <c r="H185" s="55"/>
      <c r="I185" s="55"/>
      <c r="J185" s="518"/>
      <c r="K185" s="55"/>
      <c r="L185" s="55"/>
      <c r="M185" s="470"/>
    </row>
    <row r="186" spans="1:13" ht="15.75">
      <c r="A186" s="462"/>
      <c r="B186" s="487" t="s">
        <v>1783</v>
      </c>
      <c r="C186" s="486"/>
      <c r="D186" s="16" t="s">
        <v>1782</v>
      </c>
      <c r="E186" s="457">
        <f t="shared" si="95"/>
        <v>0</v>
      </c>
      <c r="F186" s="406">
        <f aca="true" t="shared" si="97" ref="F186:M186">F187</f>
        <v>0</v>
      </c>
      <c r="G186" s="406">
        <f t="shared" si="97"/>
        <v>0</v>
      </c>
      <c r="H186" s="406">
        <f t="shared" si="97"/>
        <v>0</v>
      </c>
      <c r="I186" s="406">
        <f t="shared" si="97"/>
        <v>0</v>
      </c>
      <c r="J186" s="406">
        <f t="shared" si="97"/>
        <v>0</v>
      </c>
      <c r="K186" s="406">
        <f t="shared" si="97"/>
        <v>0</v>
      </c>
      <c r="L186" s="406">
        <f t="shared" si="97"/>
        <v>0</v>
      </c>
      <c r="M186" s="408">
        <f t="shared" si="97"/>
        <v>0</v>
      </c>
    </row>
    <row r="187" spans="1:13" ht="15.75">
      <c r="A187" s="462"/>
      <c r="B187" s="487"/>
      <c r="C187" s="486" t="s">
        <v>723</v>
      </c>
      <c r="D187" s="16" t="s">
        <v>1781</v>
      </c>
      <c r="E187" s="457">
        <f t="shared" si="95"/>
        <v>0</v>
      </c>
      <c r="F187" s="406"/>
      <c r="G187" s="406">
        <v>0</v>
      </c>
      <c r="H187" s="406">
        <v>0</v>
      </c>
      <c r="I187" s="406">
        <v>0</v>
      </c>
      <c r="J187" s="464">
        <v>0</v>
      </c>
      <c r="K187" s="406"/>
      <c r="L187" s="406"/>
      <c r="M187" s="408"/>
    </row>
    <row r="188" spans="1:13" ht="15.75">
      <c r="A188" s="477" t="s">
        <v>1780</v>
      </c>
      <c r="B188" s="478"/>
      <c r="C188" s="478"/>
      <c r="D188" s="16" t="s">
        <v>1779</v>
      </c>
      <c r="E188" s="457">
        <f t="shared" si="95"/>
        <v>0</v>
      </c>
      <c r="F188" s="406">
        <f aca="true" t="shared" si="98" ref="F188:M188">F190+F200+F204</f>
        <v>0</v>
      </c>
      <c r="G188" s="406">
        <f t="shared" si="98"/>
        <v>0</v>
      </c>
      <c r="H188" s="406">
        <f t="shared" si="98"/>
        <v>0</v>
      </c>
      <c r="I188" s="406">
        <f t="shared" si="98"/>
        <v>0</v>
      </c>
      <c r="J188" s="406">
        <f t="shared" si="98"/>
        <v>0</v>
      </c>
      <c r="K188" s="406">
        <f t="shared" si="98"/>
        <v>0</v>
      </c>
      <c r="L188" s="406">
        <f t="shared" si="98"/>
        <v>0</v>
      </c>
      <c r="M188" s="408">
        <f t="shared" si="98"/>
        <v>0</v>
      </c>
    </row>
    <row r="189" spans="1:13" ht="15.75">
      <c r="A189" s="462" t="s">
        <v>603</v>
      </c>
      <c r="B189" s="460"/>
      <c r="C189" s="463"/>
      <c r="D189" s="2"/>
      <c r="E189" s="457"/>
      <c r="F189" s="406"/>
      <c r="G189" s="406"/>
      <c r="H189" s="406"/>
      <c r="I189" s="406"/>
      <c r="J189" s="464"/>
      <c r="K189" s="406"/>
      <c r="L189" s="406"/>
      <c r="M189" s="408"/>
    </row>
    <row r="190" spans="1:13" ht="35.25" customHeight="1">
      <c r="A190" s="462"/>
      <c r="B190" s="493" t="s">
        <v>1778</v>
      </c>
      <c r="C190" s="493"/>
      <c r="D190" s="2" t="s">
        <v>1777</v>
      </c>
      <c r="E190" s="457">
        <f aca="true" t="shared" si="99" ref="E190:E205">G190+H190+I190+J190</f>
        <v>0</v>
      </c>
      <c r="F190" s="406">
        <f aca="true" t="shared" si="100" ref="F190:M190">SUM(F191:F199)</f>
        <v>0</v>
      </c>
      <c r="G190" s="406">
        <f t="shared" si="100"/>
        <v>0</v>
      </c>
      <c r="H190" s="406">
        <f t="shared" si="100"/>
        <v>0</v>
      </c>
      <c r="I190" s="406">
        <f t="shared" si="100"/>
        <v>0</v>
      </c>
      <c r="J190" s="406">
        <f t="shared" si="100"/>
        <v>0</v>
      </c>
      <c r="K190" s="406">
        <f t="shared" si="100"/>
        <v>0</v>
      </c>
      <c r="L190" s="406">
        <f t="shared" si="100"/>
        <v>0</v>
      </c>
      <c r="M190" s="408">
        <f t="shared" si="100"/>
        <v>0</v>
      </c>
    </row>
    <row r="191" spans="1:13" ht="15.75">
      <c r="A191" s="462"/>
      <c r="B191" s="460"/>
      <c r="C191" s="463" t="s">
        <v>725</v>
      </c>
      <c r="D191" s="2" t="s">
        <v>1776</v>
      </c>
      <c r="E191" s="457">
        <f t="shared" si="99"/>
        <v>0</v>
      </c>
      <c r="F191" s="406"/>
      <c r="G191" s="406"/>
      <c r="H191" s="406"/>
      <c r="I191" s="406"/>
      <c r="J191" s="464"/>
      <c r="K191" s="406"/>
      <c r="L191" s="406"/>
      <c r="M191" s="408"/>
    </row>
    <row r="192" spans="1:13" ht="15.75">
      <c r="A192" s="462"/>
      <c r="B192" s="460"/>
      <c r="C192" s="463" t="s">
        <v>726</v>
      </c>
      <c r="D192" s="2" t="s">
        <v>1775</v>
      </c>
      <c r="E192" s="457">
        <f t="shared" si="99"/>
        <v>0</v>
      </c>
      <c r="F192" s="406"/>
      <c r="G192" s="406"/>
      <c r="H192" s="406"/>
      <c r="I192" s="406"/>
      <c r="J192" s="464"/>
      <c r="K192" s="406"/>
      <c r="L192" s="406"/>
      <c r="M192" s="408"/>
    </row>
    <row r="193" spans="1:13" ht="15.75">
      <c r="A193" s="462"/>
      <c r="B193" s="460"/>
      <c r="C193" s="463" t="s">
        <v>840</v>
      </c>
      <c r="D193" s="2" t="s">
        <v>1774</v>
      </c>
      <c r="E193" s="457">
        <f t="shared" si="99"/>
        <v>0</v>
      </c>
      <c r="F193" s="406"/>
      <c r="G193" s="406"/>
      <c r="H193" s="406"/>
      <c r="I193" s="406"/>
      <c r="J193" s="464"/>
      <c r="K193" s="406"/>
      <c r="L193" s="406"/>
      <c r="M193" s="408"/>
    </row>
    <row r="194" spans="1:13" ht="15.75">
      <c r="A194" s="462"/>
      <c r="B194" s="460"/>
      <c r="C194" s="463" t="s">
        <v>841</v>
      </c>
      <c r="D194" s="2" t="s">
        <v>1773</v>
      </c>
      <c r="E194" s="457">
        <f t="shared" si="99"/>
        <v>0</v>
      </c>
      <c r="F194" s="406"/>
      <c r="G194" s="406"/>
      <c r="H194" s="406"/>
      <c r="I194" s="406"/>
      <c r="J194" s="464"/>
      <c r="K194" s="406"/>
      <c r="L194" s="406"/>
      <c r="M194" s="408"/>
    </row>
    <row r="195" spans="1:13" ht="15.75">
      <c r="A195" s="462"/>
      <c r="B195" s="460"/>
      <c r="C195" s="463" t="s">
        <v>842</v>
      </c>
      <c r="D195" s="2" t="s">
        <v>1772</v>
      </c>
      <c r="E195" s="457">
        <f t="shared" si="99"/>
        <v>0</v>
      </c>
      <c r="F195" s="406"/>
      <c r="G195" s="406"/>
      <c r="H195" s="406"/>
      <c r="I195" s="406"/>
      <c r="J195" s="464"/>
      <c r="K195" s="406"/>
      <c r="L195" s="406"/>
      <c r="M195" s="408"/>
    </row>
    <row r="196" spans="1:13" ht="15.75">
      <c r="A196" s="494"/>
      <c r="B196" s="495"/>
      <c r="C196" s="496" t="s">
        <v>843</v>
      </c>
      <c r="D196" s="2" t="s">
        <v>1771</v>
      </c>
      <c r="E196" s="457">
        <f t="shared" si="99"/>
        <v>0</v>
      </c>
      <c r="F196" s="406"/>
      <c r="G196" s="406"/>
      <c r="H196" s="406"/>
      <c r="I196" s="406"/>
      <c r="J196" s="464"/>
      <c r="K196" s="406"/>
      <c r="L196" s="406"/>
      <c r="M196" s="408"/>
    </row>
    <row r="197" spans="1:13" ht="13.5" customHeight="1">
      <c r="A197" s="462"/>
      <c r="B197" s="460"/>
      <c r="C197" s="463" t="s">
        <v>1518</v>
      </c>
      <c r="D197" s="2" t="s">
        <v>1770</v>
      </c>
      <c r="E197" s="457">
        <f t="shared" si="99"/>
        <v>0</v>
      </c>
      <c r="F197" s="406"/>
      <c r="G197" s="406"/>
      <c r="H197" s="406"/>
      <c r="I197" s="406"/>
      <c r="J197" s="464"/>
      <c r="K197" s="406"/>
      <c r="L197" s="406"/>
      <c r="M197" s="408"/>
    </row>
    <row r="198" spans="1:13" ht="15.75">
      <c r="A198" s="462"/>
      <c r="B198" s="460"/>
      <c r="C198" s="463" t="s">
        <v>240</v>
      </c>
      <c r="D198" s="2" t="s">
        <v>1769</v>
      </c>
      <c r="E198" s="457">
        <f t="shared" si="99"/>
        <v>0</v>
      </c>
      <c r="F198" s="406"/>
      <c r="G198" s="406"/>
      <c r="H198" s="406"/>
      <c r="I198" s="406"/>
      <c r="J198" s="464"/>
      <c r="K198" s="406"/>
      <c r="L198" s="406"/>
      <c r="M198" s="408"/>
    </row>
    <row r="199" spans="1:13" ht="15.75">
      <c r="A199" s="462"/>
      <c r="B199" s="460"/>
      <c r="C199" s="463" t="s">
        <v>241</v>
      </c>
      <c r="D199" s="2" t="s">
        <v>1768</v>
      </c>
      <c r="E199" s="457">
        <f t="shared" si="99"/>
        <v>0</v>
      </c>
      <c r="F199" s="406"/>
      <c r="G199" s="406"/>
      <c r="H199" s="406"/>
      <c r="I199" s="406"/>
      <c r="J199" s="464"/>
      <c r="K199" s="406"/>
      <c r="L199" s="406"/>
      <c r="M199" s="408"/>
    </row>
    <row r="200" spans="1:13" s="471" customFormat="1" ht="33" customHeight="1">
      <c r="A200" s="490"/>
      <c r="B200" s="489" t="s">
        <v>1767</v>
      </c>
      <c r="C200" s="489"/>
      <c r="D200" s="2" t="s">
        <v>1766</v>
      </c>
      <c r="E200" s="457">
        <f t="shared" si="99"/>
        <v>0</v>
      </c>
      <c r="F200" s="7">
        <f aca="true" t="shared" si="101" ref="F200:M200">SUM(F201:F203)</f>
        <v>0</v>
      </c>
      <c r="G200" s="7">
        <f t="shared" si="101"/>
        <v>0</v>
      </c>
      <c r="H200" s="7">
        <f t="shared" si="101"/>
        <v>0</v>
      </c>
      <c r="I200" s="7">
        <f t="shared" si="101"/>
        <v>0</v>
      </c>
      <c r="J200" s="7">
        <f t="shared" si="101"/>
        <v>0</v>
      </c>
      <c r="K200" s="7">
        <f t="shared" si="101"/>
        <v>0</v>
      </c>
      <c r="L200" s="7">
        <f t="shared" si="101"/>
        <v>0</v>
      </c>
      <c r="M200" s="204">
        <f t="shared" si="101"/>
        <v>0</v>
      </c>
    </row>
    <row r="201" spans="1:13" s="471" customFormat="1" ht="14.25" customHeight="1">
      <c r="A201" s="490"/>
      <c r="B201" s="475"/>
      <c r="C201" s="491" t="s">
        <v>56</v>
      </c>
      <c r="D201" s="497" t="s">
        <v>1765</v>
      </c>
      <c r="E201" s="457">
        <f t="shared" si="99"/>
        <v>0</v>
      </c>
      <c r="F201" s="55"/>
      <c r="G201" s="55"/>
      <c r="H201" s="55"/>
      <c r="I201" s="55"/>
      <c r="J201" s="518"/>
      <c r="K201" s="55"/>
      <c r="L201" s="55"/>
      <c r="M201" s="470"/>
    </row>
    <row r="202" spans="1:13" s="471" customFormat="1" ht="15" customHeight="1">
      <c r="A202" s="490"/>
      <c r="B202" s="475"/>
      <c r="C202" s="491" t="s">
        <v>57</v>
      </c>
      <c r="D202" s="497" t="s">
        <v>1764</v>
      </c>
      <c r="E202" s="457">
        <f t="shared" si="99"/>
        <v>0</v>
      </c>
      <c r="F202" s="55"/>
      <c r="G202" s="55"/>
      <c r="H202" s="55"/>
      <c r="I202" s="55"/>
      <c r="J202" s="518"/>
      <c r="K202" s="55"/>
      <c r="L202" s="55"/>
      <c r="M202" s="470"/>
    </row>
    <row r="203" spans="1:13" s="471" customFormat="1" ht="24.75" customHeight="1">
      <c r="A203" s="490"/>
      <c r="B203" s="475"/>
      <c r="C203" s="498" t="s">
        <v>58</v>
      </c>
      <c r="D203" s="497" t="s">
        <v>1763</v>
      </c>
      <c r="E203" s="457">
        <f t="shared" si="99"/>
        <v>0</v>
      </c>
      <c r="F203" s="55"/>
      <c r="G203" s="55"/>
      <c r="H203" s="55"/>
      <c r="I203" s="55"/>
      <c r="J203" s="518"/>
      <c r="K203" s="55"/>
      <c r="L203" s="55"/>
      <c r="M203" s="470"/>
    </row>
    <row r="204" spans="1:13" ht="15.75">
      <c r="A204" s="465"/>
      <c r="B204" s="479" t="s">
        <v>125</v>
      </c>
      <c r="C204" s="485"/>
      <c r="D204" s="16" t="s">
        <v>1762</v>
      </c>
      <c r="E204" s="457">
        <f t="shared" si="99"/>
        <v>0</v>
      </c>
      <c r="F204" s="406"/>
      <c r="G204" s="406"/>
      <c r="H204" s="406"/>
      <c r="I204" s="406"/>
      <c r="J204" s="464"/>
      <c r="K204" s="406"/>
      <c r="L204" s="406"/>
      <c r="M204" s="408"/>
    </row>
    <row r="205" spans="1:13" ht="33" customHeight="1">
      <c r="A205" s="477" t="s">
        <v>1761</v>
      </c>
      <c r="B205" s="478"/>
      <c r="C205" s="478"/>
      <c r="D205" s="499" t="s">
        <v>1760</v>
      </c>
      <c r="E205" s="457">
        <f t="shared" si="99"/>
        <v>0</v>
      </c>
      <c r="F205" s="406">
        <f aca="true" t="shared" si="102" ref="F205:M205">F207+F208+F209+F210+F211</f>
        <v>0</v>
      </c>
      <c r="G205" s="406">
        <f t="shared" si="102"/>
        <v>0</v>
      </c>
      <c r="H205" s="406">
        <f t="shared" si="102"/>
        <v>0</v>
      </c>
      <c r="I205" s="406">
        <f t="shared" si="102"/>
        <v>0</v>
      </c>
      <c r="J205" s="406">
        <f t="shared" si="102"/>
        <v>0</v>
      </c>
      <c r="K205" s="406">
        <f t="shared" si="102"/>
        <v>0</v>
      </c>
      <c r="L205" s="406">
        <f t="shared" si="102"/>
        <v>0</v>
      </c>
      <c r="M205" s="408">
        <f t="shared" si="102"/>
        <v>0</v>
      </c>
    </row>
    <row r="206" spans="1:13" ht="15.75">
      <c r="A206" s="462" t="s">
        <v>603</v>
      </c>
      <c r="B206" s="460"/>
      <c r="C206" s="463"/>
      <c r="D206" s="499"/>
      <c r="E206" s="457"/>
      <c r="F206" s="406"/>
      <c r="G206" s="406"/>
      <c r="H206" s="406"/>
      <c r="I206" s="406"/>
      <c r="J206" s="464"/>
      <c r="K206" s="406"/>
      <c r="L206" s="406"/>
      <c r="M206" s="408"/>
    </row>
    <row r="207" spans="1:13" ht="15.75">
      <c r="A207" s="465"/>
      <c r="B207" s="460" t="s">
        <v>923</v>
      </c>
      <c r="C207" s="500"/>
      <c r="D207" s="499" t="s">
        <v>1759</v>
      </c>
      <c r="E207" s="457">
        <f aca="true" t="shared" si="103" ref="E207:E215">G207+H207+I207+J207</f>
        <v>0</v>
      </c>
      <c r="F207" s="406"/>
      <c r="G207" s="406"/>
      <c r="H207" s="406"/>
      <c r="I207" s="406"/>
      <c r="J207" s="464"/>
      <c r="K207" s="406"/>
      <c r="L207" s="406"/>
      <c r="M207" s="408"/>
    </row>
    <row r="208" spans="1:13" ht="15.75">
      <c r="A208" s="465"/>
      <c r="B208" s="460" t="s">
        <v>346</v>
      </c>
      <c r="C208" s="500"/>
      <c r="D208" s="499" t="s">
        <v>1758</v>
      </c>
      <c r="E208" s="457">
        <f t="shared" si="103"/>
        <v>0</v>
      </c>
      <c r="F208" s="406"/>
      <c r="G208" s="406"/>
      <c r="H208" s="406"/>
      <c r="I208" s="406"/>
      <c r="J208" s="464"/>
      <c r="K208" s="406"/>
      <c r="L208" s="406"/>
      <c r="M208" s="408"/>
    </row>
    <row r="209" spans="1:13" s="471" customFormat="1" ht="18" customHeight="1">
      <c r="A209" s="490"/>
      <c r="B209" s="473" t="s">
        <v>1517</v>
      </c>
      <c r="C209" s="491"/>
      <c r="D209" s="2" t="s">
        <v>1757</v>
      </c>
      <c r="E209" s="457">
        <f t="shared" si="103"/>
        <v>0</v>
      </c>
      <c r="F209" s="23"/>
      <c r="G209" s="23"/>
      <c r="H209" s="23"/>
      <c r="I209" s="55"/>
      <c r="J209" s="518"/>
      <c r="K209" s="23"/>
      <c r="L209" s="23"/>
      <c r="M209" s="25"/>
    </row>
    <row r="210" spans="1:13" s="471" customFormat="1" ht="18" customHeight="1">
      <c r="A210" s="490"/>
      <c r="B210" s="473" t="s">
        <v>1018</v>
      </c>
      <c r="C210" s="473"/>
      <c r="D210" s="2" t="s">
        <v>1756</v>
      </c>
      <c r="E210" s="457">
        <f t="shared" si="103"/>
        <v>0</v>
      </c>
      <c r="F210" s="55"/>
      <c r="G210" s="55"/>
      <c r="H210" s="55"/>
      <c r="I210" s="55"/>
      <c r="J210" s="518"/>
      <c r="K210" s="55"/>
      <c r="L210" s="55"/>
      <c r="M210" s="470"/>
    </row>
    <row r="211" spans="1:13" ht="15.75">
      <c r="A211" s="465"/>
      <c r="B211" s="460" t="s">
        <v>1755</v>
      </c>
      <c r="C211" s="500"/>
      <c r="D211" s="499" t="s">
        <v>1754</v>
      </c>
      <c r="E211" s="457">
        <f t="shared" si="103"/>
        <v>0</v>
      </c>
      <c r="F211" s="406">
        <f aca="true" t="shared" si="104" ref="F211:M211">SUM(F212:F213)</f>
        <v>0</v>
      </c>
      <c r="G211" s="406">
        <f t="shared" si="104"/>
        <v>0</v>
      </c>
      <c r="H211" s="406">
        <f t="shared" si="104"/>
        <v>0</v>
      </c>
      <c r="I211" s="406">
        <f t="shared" si="104"/>
        <v>0</v>
      </c>
      <c r="J211" s="406">
        <f t="shared" si="104"/>
        <v>0</v>
      </c>
      <c r="K211" s="406">
        <f t="shared" si="104"/>
        <v>0</v>
      </c>
      <c r="L211" s="406">
        <f t="shared" si="104"/>
        <v>0</v>
      </c>
      <c r="M211" s="408">
        <f t="shared" si="104"/>
        <v>0</v>
      </c>
    </row>
    <row r="212" spans="1:13" ht="15.75">
      <c r="A212" s="465"/>
      <c r="B212" s="460"/>
      <c r="C212" s="463" t="s">
        <v>295</v>
      </c>
      <c r="D212" s="499" t="s">
        <v>1753</v>
      </c>
      <c r="E212" s="457">
        <f t="shared" si="103"/>
        <v>0</v>
      </c>
      <c r="F212" s="406"/>
      <c r="G212" s="406"/>
      <c r="H212" s="406"/>
      <c r="I212" s="406"/>
      <c r="J212" s="464"/>
      <c r="K212" s="406"/>
      <c r="L212" s="406"/>
      <c r="M212" s="408"/>
    </row>
    <row r="213" spans="1:13" ht="15.75">
      <c r="A213" s="465"/>
      <c r="B213" s="460"/>
      <c r="C213" s="463" t="s">
        <v>1516</v>
      </c>
      <c r="D213" s="499" t="s">
        <v>1752</v>
      </c>
      <c r="E213" s="457">
        <f t="shared" si="103"/>
        <v>0</v>
      </c>
      <c r="F213" s="406"/>
      <c r="G213" s="406"/>
      <c r="H213" s="406"/>
      <c r="I213" s="406"/>
      <c r="J213" s="464"/>
      <c r="K213" s="406"/>
      <c r="L213" s="406"/>
      <c r="M213" s="408"/>
    </row>
    <row r="214" spans="1:13" s="506" customFormat="1" ht="34.5" customHeight="1">
      <c r="A214" s="501" t="s">
        <v>1751</v>
      </c>
      <c r="B214" s="502"/>
      <c r="C214" s="502"/>
      <c r="D214" s="503"/>
      <c r="E214" s="457">
        <f t="shared" si="103"/>
        <v>0</v>
      </c>
      <c r="F214" s="531"/>
      <c r="G214" s="531"/>
      <c r="H214" s="531"/>
      <c r="I214" s="531"/>
      <c r="J214" s="532"/>
      <c r="K214" s="531"/>
      <c r="L214" s="531"/>
      <c r="M214" s="533"/>
    </row>
    <row r="215" spans="1:13" ht="30" customHeight="1">
      <c r="A215" s="501" t="s">
        <v>1750</v>
      </c>
      <c r="B215" s="502"/>
      <c r="C215" s="502"/>
      <c r="D215" s="2" t="s">
        <v>1749</v>
      </c>
      <c r="E215" s="457">
        <f t="shared" si="103"/>
        <v>0</v>
      </c>
      <c r="F215" s="406">
        <f aca="true" t="shared" si="105" ref="F215:M215">F217+F220+F223+F224+F225</f>
        <v>0</v>
      </c>
      <c r="G215" s="406">
        <f t="shared" si="105"/>
        <v>0</v>
      </c>
      <c r="H215" s="406">
        <f t="shared" si="105"/>
        <v>0</v>
      </c>
      <c r="I215" s="406">
        <f t="shared" si="105"/>
        <v>0</v>
      </c>
      <c r="J215" s="406">
        <f t="shared" si="105"/>
        <v>0</v>
      </c>
      <c r="K215" s="406">
        <f t="shared" si="105"/>
        <v>0</v>
      </c>
      <c r="L215" s="406">
        <f t="shared" si="105"/>
        <v>0</v>
      </c>
      <c r="M215" s="408">
        <f t="shared" si="105"/>
        <v>0</v>
      </c>
    </row>
    <row r="216" spans="1:13" ht="15.75">
      <c r="A216" s="462" t="s">
        <v>603</v>
      </c>
      <c r="B216" s="460"/>
      <c r="C216" s="463"/>
      <c r="D216" s="2"/>
      <c r="E216" s="457"/>
      <c r="F216" s="406"/>
      <c r="G216" s="406"/>
      <c r="H216" s="406"/>
      <c r="I216" s="406"/>
      <c r="J216" s="464"/>
      <c r="K216" s="406"/>
      <c r="L216" s="406"/>
      <c r="M216" s="408"/>
    </row>
    <row r="217" spans="1:37" ht="15.75">
      <c r="A217" s="462"/>
      <c r="B217" s="507" t="s">
        <v>1748</v>
      </c>
      <c r="C217" s="507"/>
      <c r="D217" s="16" t="s">
        <v>1747</v>
      </c>
      <c r="E217" s="457">
        <f aca="true" t="shared" si="106" ref="E217:E226">G217+H217+I217+J217</f>
        <v>0</v>
      </c>
      <c r="F217" s="406">
        <f aca="true" t="shared" si="107" ref="F217:M217">F218+F219</f>
        <v>0</v>
      </c>
      <c r="G217" s="406">
        <f t="shared" si="107"/>
        <v>0</v>
      </c>
      <c r="H217" s="406">
        <f t="shared" si="107"/>
        <v>0</v>
      </c>
      <c r="I217" s="406">
        <f t="shared" si="107"/>
        <v>0</v>
      </c>
      <c r="J217" s="406">
        <f t="shared" si="107"/>
        <v>0</v>
      </c>
      <c r="K217" s="406">
        <f t="shared" si="107"/>
        <v>0</v>
      </c>
      <c r="L217" s="406">
        <f t="shared" si="107"/>
        <v>0</v>
      </c>
      <c r="M217" s="408">
        <f t="shared" si="107"/>
        <v>0</v>
      </c>
      <c r="AH217" s="506"/>
      <c r="AI217" s="506"/>
      <c r="AJ217" s="506"/>
      <c r="AK217" s="506"/>
    </row>
    <row r="218" spans="1:13" ht="15.75">
      <c r="A218" s="462"/>
      <c r="B218" s="479"/>
      <c r="C218" s="486" t="s">
        <v>189</v>
      </c>
      <c r="D218" s="16" t="s">
        <v>1746</v>
      </c>
      <c r="E218" s="457">
        <f t="shared" si="106"/>
        <v>0</v>
      </c>
      <c r="F218" s="406"/>
      <c r="G218" s="406"/>
      <c r="H218" s="406"/>
      <c r="I218" s="406"/>
      <c r="J218" s="464"/>
      <c r="K218" s="406"/>
      <c r="L218" s="406"/>
      <c r="M218" s="408"/>
    </row>
    <row r="219" spans="1:13" ht="15.75">
      <c r="A219" s="462"/>
      <c r="B219" s="479"/>
      <c r="C219" s="480" t="s">
        <v>558</v>
      </c>
      <c r="D219" s="16" t="s">
        <v>1745</v>
      </c>
      <c r="E219" s="457">
        <f t="shared" si="106"/>
        <v>0</v>
      </c>
      <c r="F219" s="406"/>
      <c r="G219" s="406"/>
      <c r="H219" s="406"/>
      <c r="I219" s="406"/>
      <c r="J219" s="464"/>
      <c r="K219" s="406"/>
      <c r="L219" s="406"/>
      <c r="M219" s="408"/>
    </row>
    <row r="220" spans="1:13" ht="27" customHeight="1">
      <c r="A220" s="462"/>
      <c r="B220" s="489" t="s">
        <v>1744</v>
      </c>
      <c r="C220" s="489"/>
      <c r="D220" s="16" t="s">
        <v>1743</v>
      </c>
      <c r="E220" s="457">
        <f t="shared" si="106"/>
        <v>0</v>
      </c>
      <c r="F220" s="406">
        <f aca="true" t="shared" si="108" ref="F220:M220">F221+F222</f>
        <v>0</v>
      </c>
      <c r="G220" s="406">
        <f t="shared" si="108"/>
        <v>0</v>
      </c>
      <c r="H220" s="406">
        <f t="shared" si="108"/>
        <v>0</v>
      </c>
      <c r="I220" s="406">
        <f t="shared" si="108"/>
        <v>0</v>
      </c>
      <c r="J220" s="406">
        <f t="shared" si="108"/>
        <v>0</v>
      </c>
      <c r="K220" s="406">
        <f t="shared" si="108"/>
        <v>0</v>
      </c>
      <c r="L220" s="406">
        <f t="shared" si="108"/>
        <v>0</v>
      </c>
      <c r="M220" s="408">
        <f t="shared" si="108"/>
        <v>0</v>
      </c>
    </row>
    <row r="221" spans="1:13" ht="15.75">
      <c r="A221" s="462"/>
      <c r="B221" s="487"/>
      <c r="C221" s="484" t="s">
        <v>559</v>
      </c>
      <c r="D221" s="16" t="s">
        <v>1742</v>
      </c>
      <c r="E221" s="457">
        <f t="shared" si="106"/>
        <v>0</v>
      </c>
      <c r="F221" s="406"/>
      <c r="G221" s="406"/>
      <c r="H221" s="406"/>
      <c r="I221" s="406"/>
      <c r="J221" s="464"/>
      <c r="K221" s="406"/>
      <c r="L221" s="406"/>
      <c r="M221" s="408"/>
    </row>
    <row r="222" spans="1:13" ht="15.75">
      <c r="A222" s="462"/>
      <c r="B222" s="487"/>
      <c r="C222" s="484" t="s">
        <v>560</v>
      </c>
      <c r="D222" s="16" t="s">
        <v>1741</v>
      </c>
      <c r="E222" s="457">
        <f t="shared" si="106"/>
        <v>0</v>
      </c>
      <c r="F222" s="406"/>
      <c r="G222" s="406"/>
      <c r="H222" s="406"/>
      <c r="I222" s="406"/>
      <c r="J222" s="464"/>
      <c r="K222" s="406"/>
      <c r="L222" s="406"/>
      <c r="M222" s="408"/>
    </row>
    <row r="223" spans="1:13" ht="15.75">
      <c r="A223" s="462"/>
      <c r="B223" s="479" t="s">
        <v>874</v>
      </c>
      <c r="C223" s="484"/>
      <c r="D223" s="16" t="s">
        <v>1740</v>
      </c>
      <c r="E223" s="457">
        <f t="shared" si="106"/>
        <v>0</v>
      </c>
      <c r="F223" s="406"/>
      <c r="G223" s="406"/>
      <c r="H223" s="406"/>
      <c r="I223" s="406"/>
      <c r="J223" s="464"/>
      <c r="K223" s="406"/>
      <c r="L223" s="406"/>
      <c r="M223" s="408"/>
    </row>
    <row r="224" spans="1:13" ht="15" customHeight="1">
      <c r="A224" s="462"/>
      <c r="B224" s="479" t="s">
        <v>650</v>
      </c>
      <c r="C224" s="484"/>
      <c r="D224" s="16" t="s">
        <v>1739</v>
      </c>
      <c r="E224" s="457">
        <f t="shared" si="106"/>
        <v>0</v>
      </c>
      <c r="F224" s="406"/>
      <c r="G224" s="406"/>
      <c r="H224" s="406"/>
      <c r="I224" s="406"/>
      <c r="J224" s="464"/>
      <c r="K224" s="406"/>
      <c r="L224" s="406"/>
      <c r="M224" s="408"/>
    </row>
    <row r="225" spans="1:13" ht="15.75">
      <c r="A225" s="462"/>
      <c r="B225" s="489" t="s">
        <v>331</v>
      </c>
      <c r="C225" s="489"/>
      <c r="D225" s="16" t="s">
        <v>1738</v>
      </c>
      <c r="E225" s="457">
        <f t="shared" si="106"/>
        <v>0</v>
      </c>
      <c r="F225" s="406"/>
      <c r="G225" s="406"/>
      <c r="H225" s="406"/>
      <c r="I225" s="406"/>
      <c r="J225" s="464"/>
      <c r="K225" s="406"/>
      <c r="L225" s="406"/>
      <c r="M225" s="408"/>
    </row>
    <row r="226" spans="1:13" ht="15.75">
      <c r="A226" s="459" t="s">
        <v>1737</v>
      </c>
      <c r="B226" s="460"/>
      <c r="C226" s="461"/>
      <c r="D226" s="2" t="s">
        <v>1736</v>
      </c>
      <c r="E226" s="457">
        <f t="shared" si="106"/>
        <v>0</v>
      </c>
      <c r="F226" s="406">
        <f aca="true" t="shared" si="109" ref="F226:M226">F228+F229+F232</f>
        <v>0</v>
      </c>
      <c r="G226" s="406">
        <f t="shared" si="109"/>
        <v>0</v>
      </c>
      <c r="H226" s="406">
        <f t="shared" si="109"/>
        <v>0</v>
      </c>
      <c r="I226" s="406">
        <f t="shared" si="109"/>
        <v>0</v>
      </c>
      <c r="J226" s="406">
        <f t="shared" si="109"/>
        <v>0</v>
      </c>
      <c r="K226" s="406">
        <f t="shared" si="109"/>
        <v>0</v>
      </c>
      <c r="L226" s="406">
        <f t="shared" si="109"/>
        <v>0</v>
      </c>
      <c r="M226" s="408">
        <f t="shared" si="109"/>
        <v>0</v>
      </c>
    </row>
    <row r="227" spans="1:13" ht="12.75" customHeight="1">
      <c r="A227" s="462" t="s">
        <v>603</v>
      </c>
      <c r="B227" s="460"/>
      <c r="C227" s="463"/>
      <c r="D227" s="2"/>
      <c r="E227" s="457"/>
      <c r="F227" s="406"/>
      <c r="G227" s="406"/>
      <c r="H227" s="406"/>
      <c r="I227" s="406"/>
      <c r="J227" s="464"/>
      <c r="K227" s="406"/>
      <c r="L227" s="406"/>
      <c r="M227" s="408"/>
    </row>
    <row r="228" spans="1:13" s="471" customFormat="1" ht="14.25" customHeight="1">
      <c r="A228" s="298"/>
      <c r="B228" s="329" t="s">
        <v>298</v>
      </c>
      <c r="C228" s="300"/>
      <c r="D228" s="2" t="s">
        <v>1735</v>
      </c>
      <c r="E228" s="457">
        <f aca="true" t="shared" si="110" ref="E228:E234">G228+H228+I228+J228</f>
        <v>0</v>
      </c>
      <c r="F228" s="55"/>
      <c r="G228" s="55"/>
      <c r="H228" s="55"/>
      <c r="I228" s="55"/>
      <c r="J228" s="518"/>
      <c r="K228" s="55"/>
      <c r="L228" s="55"/>
      <c r="M228" s="470"/>
    </row>
    <row r="229" spans="1:13" ht="24.75" customHeight="1">
      <c r="A229" s="462"/>
      <c r="B229" s="489" t="s">
        <v>1734</v>
      </c>
      <c r="C229" s="489"/>
      <c r="D229" s="16" t="s">
        <v>1733</v>
      </c>
      <c r="E229" s="457">
        <f t="shared" si="110"/>
        <v>0</v>
      </c>
      <c r="F229" s="406">
        <f aca="true" t="shared" si="111" ref="F229:M229">F230+F231</f>
        <v>0</v>
      </c>
      <c r="G229" s="406">
        <f t="shared" si="111"/>
        <v>0</v>
      </c>
      <c r="H229" s="406">
        <f t="shared" si="111"/>
        <v>0</v>
      </c>
      <c r="I229" s="406">
        <f t="shared" si="111"/>
        <v>0</v>
      </c>
      <c r="J229" s="406">
        <f t="shared" si="111"/>
        <v>0</v>
      </c>
      <c r="K229" s="406">
        <f t="shared" si="111"/>
        <v>0</v>
      </c>
      <c r="L229" s="406">
        <f t="shared" si="111"/>
        <v>0</v>
      </c>
      <c r="M229" s="408">
        <f t="shared" si="111"/>
        <v>0</v>
      </c>
    </row>
    <row r="230" spans="1:13" ht="15.75">
      <c r="A230" s="462"/>
      <c r="B230" s="479"/>
      <c r="C230" s="484" t="s">
        <v>561</v>
      </c>
      <c r="D230" s="16" t="s">
        <v>1732</v>
      </c>
      <c r="E230" s="457">
        <f t="shared" si="110"/>
        <v>0</v>
      </c>
      <c r="F230" s="406"/>
      <c r="G230" s="406"/>
      <c r="H230" s="406"/>
      <c r="I230" s="406"/>
      <c r="J230" s="464"/>
      <c r="K230" s="406"/>
      <c r="L230" s="406"/>
      <c r="M230" s="408"/>
    </row>
    <row r="231" spans="1:13" ht="15.75">
      <c r="A231" s="462"/>
      <c r="B231" s="479"/>
      <c r="C231" s="484" t="s">
        <v>962</v>
      </c>
      <c r="D231" s="16" t="s">
        <v>1731</v>
      </c>
      <c r="E231" s="457">
        <f t="shared" si="110"/>
        <v>0</v>
      </c>
      <c r="F231" s="406"/>
      <c r="G231" s="406"/>
      <c r="H231" s="406"/>
      <c r="I231" s="406"/>
      <c r="J231" s="464"/>
      <c r="K231" s="406"/>
      <c r="L231" s="406"/>
      <c r="M231" s="408"/>
    </row>
    <row r="232" spans="1:13" ht="15.75">
      <c r="A232" s="462"/>
      <c r="B232" s="479" t="s">
        <v>181</v>
      </c>
      <c r="C232" s="484"/>
      <c r="D232" s="16" t="s">
        <v>1730</v>
      </c>
      <c r="E232" s="457">
        <f t="shared" si="110"/>
        <v>0</v>
      </c>
      <c r="F232" s="406"/>
      <c r="G232" s="406"/>
      <c r="H232" s="406"/>
      <c r="I232" s="406"/>
      <c r="J232" s="464"/>
      <c r="K232" s="406"/>
      <c r="L232" s="406"/>
      <c r="M232" s="408"/>
    </row>
    <row r="233" spans="1:13" ht="15.75">
      <c r="A233" s="508" t="s">
        <v>1729</v>
      </c>
      <c r="B233" s="509"/>
      <c r="C233" s="510"/>
      <c r="D233" s="30" t="s">
        <v>1728</v>
      </c>
      <c r="E233" s="457">
        <f t="shared" si="110"/>
        <v>0</v>
      </c>
      <c r="F233" s="406">
        <f aca="true" t="shared" si="112" ref="F233:M233">F234+F239+F243+F249</f>
        <v>0</v>
      </c>
      <c r="G233" s="406">
        <f t="shared" si="112"/>
        <v>0</v>
      </c>
      <c r="H233" s="406">
        <f t="shared" si="112"/>
        <v>0</v>
      </c>
      <c r="I233" s="406">
        <f t="shared" si="112"/>
        <v>0</v>
      </c>
      <c r="J233" s="406">
        <f t="shared" si="112"/>
        <v>0</v>
      </c>
      <c r="K233" s="406">
        <f t="shared" si="112"/>
        <v>0</v>
      </c>
      <c r="L233" s="406">
        <f t="shared" si="112"/>
        <v>0</v>
      </c>
      <c r="M233" s="408">
        <f t="shared" si="112"/>
        <v>0</v>
      </c>
    </row>
    <row r="234" spans="1:13" ht="15.75">
      <c r="A234" s="511" t="s">
        <v>1727</v>
      </c>
      <c r="B234" s="512"/>
      <c r="C234" s="510"/>
      <c r="D234" s="2" t="s">
        <v>1726</v>
      </c>
      <c r="E234" s="457">
        <f t="shared" si="110"/>
        <v>0</v>
      </c>
      <c r="F234" s="406">
        <f aca="true" t="shared" si="113" ref="F234:M234">F236</f>
        <v>0</v>
      </c>
      <c r="G234" s="406">
        <f t="shared" si="113"/>
        <v>0</v>
      </c>
      <c r="H234" s="406">
        <f t="shared" si="113"/>
        <v>0</v>
      </c>
      <c r="I234" s="406">
        <f t="shared" si="113"/>
        <v>0</v>
      </c>
      <c r="J234" s="406">
        <f t="shared" si="113"/>
        <v>0</v>
      </c>
      <c r="K234" s="406">
        <f t="shared" si="113"/>
        <v>0</v>
      </c>
      <c r="L234" s="406">
        <f t="shared" si="113"/>
        <v>0</v>
      </c>
      <c r="M234" s="408">
        <f t="shared" si="113"/>
        <v>0</v>
      </c>
    </row>
    <row r="235" spans="1:13" ht="12.75" customHeight="1">
      <c r="A235" s="513" t="s">
        <v>603</v>
      </c>
      <c r="B235" s="514"/>
      <c r="C235" s="515"/>
      <c r="D235" s="2"/>
      <c r="E235" s="457"/>
      <c r="F235" s="406"/>
      <c r="G235" s="406"/>
      <c r="H235" s="406"/>
      <c r="I235" s="406"/>
      <c r="J235" s="464"/>
      <c r="K235" s="406"/>
      <c r="L235" s="406"/>
      <c r="M235" s="408"/>
    </row>
    <row r="236" spans="1:13" ht="24" customHeight="1">
      <c r="A236" s="513"/>
      <c r="B236" s="516" t="s">
        <v>1725</v>
      </c>
      <c r="C236" s="516"/>
      <c r="D236" s="2" t="s">
        <v>1724</v>
      </c>
      <c r="E236" s="457">
        <f>G236+H236+I236+J236</f>
        <v>0</v>
      </c>
      <c r="F236" s="406">
        <f aca="true" t="shared" si="114" ref="F236:M236">F237+F238</f>
        <v>0</v>
      </c>
      <c r="G236" s="406">
        <f t="shared" si="114"/>
        <v>0</v>
      </c>
      <c r="H236" s="406">
        <f t="shared" si="114"/>
        <v>0</v>
      </c>
      <c r="I236" s="406">
        <f t="shared" si="114"/>
        <v>0</v>
      </c>
      <c r="J236" s="406">
        <f t="shared" si="114"/>
        <v>0</v>
      </c>
      <c r="K236" s="406">
        <f t="shared" si="114"/>
        <v>0</v>
      </c>
      <c r="L236" s="406">
        <f t="shared" si="114"/>
        <v>0</v>
      </c>
      <c r="M236" s="408">
        <f t="shared" si="114"/>
        <v>0</v>
      </c>
    </row>
    <row r="237" spans="1:13" ht="15.75">
      <c r="A237" s="513"/>
      <c r="B237" s="514"/>
      <c r="C237" s="515" t="s">
        <v>479</v>
      </c>
      <c r="D237" s="2" t="s">
        <v>1723</v>
      </c>
      <c r="E237" s="457">
        <f>G237+H237+I237+J237</f>
        <v>0</v>
      </c>
      <c r="F237" s="406"/>
      <c r="G237" s="406"/>
      <c r="H237" s="406"/>
      <c r="I237" s="406"/>
      <c r="J237" s="464"/>
      <c r="K237" s="406"/>
      <c r="L237" s="406"/>
      <c r="M237" s="408"/>
    </row>
    <row r="238" spans="1:13" ht="15.75">
      <c r="A238" s="513"/>
      <c r="B238" s="514"/>
      <c r="C238" s="515" t="s">
        <v>1722</v>
      </c>
      <c r="D238" s="2" t="s">
        <v>1721</v>
      </c>
      <c r="E238" s="457">
        <f>G238+H238+I238+J238</f>
        <v>0</v>
      </c>
      <c r="F238" s="406"/>
      <c r="G238" s="406"/>
      <c r="H238" s="406"/>
      <c r="I238" s="406"/>
      <c r="J238" s="464"/>
      <c r="K238" s="406"/>
      <c r="L238" s="406"/>
      <c r="M238" s="408"/>
    </row>
    <row r="239" spans="1:13" ht="15.75" customHeight="1">
      <c r="A239" s="508" t="s">
        <v>1720</v>
      </c>
      <c r="B239" s="514"/>
      <c r="C239" s="515"/>
      <c r="D239" s="2" t="s">
        <v>1719</v>
      </c>
      <c r="E239" s="457">
        <f>G239+H239+I239+J239</f>
        <v>0</v>
      </c>
      <c r="F239" s="406">
        <f aca="true" t="shared" si="115" ref="F239:M239">F241+F242</f>
        <v>0</v>
      </c>
      <c r="G239" s="406">
        <f t="shared" si="115"/>
        <v>0</v>
      </c>
      <c r="H239" s="406">
        <f t="shared" si="115"/>
        <v>0</v>
      </c>
      <c r="I239" s="406">
        <f t="shared" si="115"/>
        <v>0</v>
      </c>
      <c r="J239" s="406">
        <f t="shared" si="115"/>
        <v>0</v>
      </c>
      <c r="K239" s="406">
        <f t="shared" si="115"/>
        <v>0</v>
      </c>
      <c r="L239" s="406">
        <f t="shared" si="115"/>
        <v>0</v>
      </c>
      <c r="M239" s="408">
        <f t="shared" si="115"/>
        <v>0</v>
      </c>
    </row>
    <row r="240" spans="1:13" ht="15.75">
      <c r="A240" s="462" t="s">
        <v>603</v>
      </c>
      <c r="B240" s="460"/>
      <c r="C240" s="463"/>
      <c r="D240" s="2"/>
      <c r="E240" s="457"/>
      <c r="F240" s="406"/>
      <c r="G240" s="406"/>
      <c r="H240" s="406"/>
      <c r="I240" s="406"/>
      <c r="J240" s="464"/>
      <c r="K240" s="406"/>
      <c r="L240" s="406"/>
      <c r="M240" s="408"/>
    </row>
    <row r="241" spans="1:13" ht="15.75">
      <c r="A241" s="488"/>
      <c r="B241" s="460" t="s">
        <v>674</v>
      </c>
      <c r="C241" s="463"/>
      <c r="D241" s="2" t="s">
        <v>1718</v>
      </c>
      <c r="E241" s="457">
        <f>G241+H241+I241+J241</f>
        <v>0</v>
      </c>
      <c r="F241" s="406"/>
      <c r="G241" s="406"/>
      <c r="H241" s="406"/>
      <c r="I241" s="406"/>
      <c r="J241" s="464"/>
      <c r="K241" s="406"/>
      <c r="L241" s="406"/>
      <c r="M241" s="408"/>
    </row>
    <row r="242" spans="1:13" ht="15.75">
      <c r="A242" s="488"/>
      <c r="B242" s="460" t="s">
        <v>1717</v>
      </c>
      <c r="C242" s="463"/>
      <c r="D242" s="2" t="s">
        <v>1716</v>
      </c>
      <c r="E242" s="457">
        <f>G242+H242+I242+J242</f>
        <v>0</v>
      </c>
      <c r="F242" s="406"/>
      <c r="G242" s="406"/>
      <c r="H242" s="406"/>
      <c r="I242" s="406"/>
      <c r="J242" s="464"/>
      <c r="K242" s="406"/>
      <c r="L242" s="406"/>
      <c r="M242" s="408"/>
    </row>
    <row r="243" spans="1:13" s="471" customFormat="1" ht="15" customHeight="1">
      <c r="A243" s="467" t="s">
        <v>1715</v>
      </c>
      <c r="B243" s="473"/>
      <c r="C243" s="517"/>
      <c r="D243" s="30">
        <v>83.06</v>
      </c>
      <c r="E243" s="457">
        <f>G243+H243+I243+J243</f>
        <v>0</v>
      </c>
      <c r="F243" s="55">
        <f aca="true" t="shared" si="116" ref="F243:M243">F245</f>
        <v>0</v>
      </c>
      <c r="G243" s="55">
        <f t="shared" si="116"/>
        <v>0</v>
      </c>
      <c r="H243" s="55">
        <f t="shared" si="116"/>
        <v>0</v>
      </c>
      <c r="I243" s="55">
        <f t="shared" si="116"/>
        <v>0</v>
      </c>
      <c r="J243" s="55">
        <f t="shared" si="116"/>
        <v>0</v>
      </c>
      <c r="K243" s="55">
        <f t="shared" si="116"/>
        <v>0</v>
      </c>
      <c r="L243" s="55">
        <f t="shared" si="116"/>
        <v>0</v>
      </c>
      <c r="M243" s="470">
        <f t="shared" si="116"/>
        <v>0</v>
      </c>
    </row>
    <row r="244" spans="1:13" s="471" customFormat="1" ht="12" customHeight="1">
      <c r="A244" s="298" t="s">
        <v>603</v>
      </c>
      <c r="B244" s="299"/>
      <c r="C244" s="300"/>
      <c r="D244" s="2"/>
      <c r="E244" s="457"/>
      <c r="F244" s="55"/>
      <c r="G244" s="55"/>
      <c r="H244" s="55"/>
      <c r="I244" s="55"/>
      <c r="J244" s="518"/>
      <c r="K244" s="55"/>
      <c r="L244" s="55"/>
      <c r="M244" s="470"/>
    </row>
    <row r="245" spans="1:13" s="471" customFormat="1" ht="15" customHeight="1">
      <c r="A245" s="490"/>
      <c r="B245" s="473" t="s">
        <v>1714</v>
      </c>
      <c r="C245" s="517"/>
      <c r="D245" s="2" t="s">
        <v>1713</v>
      </c>
      <c r="E245" s="457">
        <f>G245+H245+I245+J245</f>
        <v>0</v>
      </c>
      <c r="F245" s="55">
        <f aca="true" t="shared" si="117" ref="F245:M245">SUM(F246:F248)</f>
        <v>0</v>
      </c>
      <c r="G245" s="55">
        <f t="shared" si="117"/>
        <v>0</v>
      </c>
      <c r="H245" s="55">
        <f t="shared" si="117"/>
        <v>0</v>
      </c>
      <c r="I245" s="55">
        <f t="shared" si="117"/>
        <v>0</v>
      </c>
      <c r="J245" s="55">
        <f t="shared" si="117"/>
        <v>0</v>
      </c>
      <c r="K245" s="55">
        <f t="shared" si="117"/>
        <v>0</v>
      </c>
      <c r="L245" s="55">
        <f t="shared" si="117"/>
        <v>0</v>
      </c>
      <c r="M245" s="470">
        <f t="shared" si="117"/>
        <v>0</v>
      </c>
    </row>
    <row r="246" spans="1:13" s="471" customFormat="1" ht="18" customHeight="1">
      <c r="A246" s="490"/>
      <c r="B246" s="473"/>
      <c r="C246" s="482" t="s">
        <v>268</v>
      </c>
      <c r="D246" s="2" t="s">
        <v>1712</v>
      </c>
      <c r="E246" s="457">
        <f>G246+H246+I246+J246</f>
        <v>0</v>
      </c>
      <c r="F246" s="55"/>
      <c r="G246" s="55"/>
      <c r="H246" s="55"/>
      <c r="I246" s="55"/>
      <c r="J246" s="518"/>
      <c r="K246" s="55"/>
      <c r="L246" s="55"/>
      <c r="M246" s="470"/>
    </row>
    <row r="247" spans="1:13" s="471" customFormat="1" ht="15.75">
      <c r="A247" s="490"/>
      <c r="B247" s="473"/>
      <c r="C247" s="482" t="s">
        <v>10</v>
      </c>
      <c r="D247" s="2" t="s">
        <v>1711</v>
      </c>
      <c r="E247" s="457">
        <f>G247+H247+I247+J247</f>
        <v>0</v>
      </c>
      <c r="F247" s="55"/>
      <c r="G247" s="55"/>
      <c r="H247" s="55"/>
      <c r="I247" s="55"/>
      <c r="J247" s="518"/>
      <c r="K247" s="55"/>
      <c r="L247" s="55"/>
      <c r="M247" s="470"/>
    </row>
    <row r="248" spans="1:13" s="471" customFormat="1" ht="18" customHeight="1">
      <c r="A248" s="490"/>
      <c r="B248" s="473"/>
      <c r="C248" s="491" t="s">
        <v>794</v>
      </c>
      <c r="D248" s="497" t="s">
        <v>1710</v>
      </c>
      <c r="E248" s="457">
        <f>G248+H248+I248+J248</f>
        <v>0</v>
      </c>
      <c r="F248" s="55"/>
      <c r="G248" s="55"/>
      <c r="H248" s="55"/>
      <c r="I248" s="55"/>
      <c r="J248" s="518"/>
      <c r="K248" s="55"/>
      <c r="L248" s="55"/>
      <c r="M248" s="470"/>
    </row>
    <row r="249" spans="1:13" ht="15.75">
      <c r="A249" s="459" t="s">
        <v>1709</v>
      </c>
      <c r="B249" s="460"/>
      <c r="C249" s="461"/>
      <c r="D249" s="2" t="s">
        <v>1708</v>
      </c>
      <c r="E249" s="457">
        <f>G249+H249+I249+J249</f>
        <v>0</v>
      </c>
      <c r="F249" s="406">
        <f aca="true" t="shared" si="118" ref="F249:M249">F251+F255+F257</f>
        <v>0</v>
      </c>
      <c r="G249" s="406">
        <f t="shared" si="118"/>
        <v>0</v>
      </c>
      <c r="H249" s="406">
        <f t="shared" si="118"/>
        <v>0</v>
      </c>
      <c r="I249" s="406">
        <f t="shared" si="118"/>
        <v>0</v>
      </c>
      <c r="J249" s="406">
        <f t="shared" si="118"/>
        <v>0</v>
      </c>
      <c r="K249" s="406">
        <f t="shared" si="118"/>
        <v>0</v>
      </c>
      <c r="L249" s="406">
        <f t="shared" si="118"/>
        <v>0</v>
      </c>
      <c r="M249" s="408">
        <f t="shared" si="118"/>
        <v>0</v>
      </c>
    </row>
    <row r="250" spans="1:13" ht="15.75">
      <c r="A250" s="462" t="s">
        <v>603</v>
      </c>
      <c r="B250" s="460"/>
      <c r="C250" s="463"/>
      <c r="D250" s="2"/>
      <c r="E250" s="457"/>
      <c r="F250" s="406"/>
      <c r="G250" s="406"/>
      <c r="H250" s="406"/>
      <c r="I250" s="406"/>
      <c r="J250" s="464"/>
      <c r="K250" s="406"/>
      <c r="L250" s="406"/>
      <c r="M250" s="408"/>
    </row>
    <row r="251" spans="1:13" ht="15.75">
      <c r="A251" s="462"/>
      <c r="B251" s="479" t="s">
        <v>1707</v>
      </c>
      <c r="C251" s="485"/>
      <c r="D251" s="16" t="s">
        <v>1706</v>
      </c>
      <c r="E251" s="457">
        <f aca="true" t="shared" si="119" ref="E251:E270">G251+H251+I251+J251</f>
        <v>0</v>
      </c>
      <c r="F251" s="406">
        <f aca="true" t="shared" si="120" ref="F251:M251">SUM(F252:F254)</f>
        <v>0</v>
      </c>
      <c r="G251" s="406">
        <f t="shared" si="120"/>
        <v>0</v>
      </c>
      <c r="H251" s="406">
        <f t="shared" si="120"/>
        <v>0</v>
      </c>
      <c r="I251" s="406">
        <f t="shared" si="120"/>
        <v>0</v>
      </c>
      <c r="J251" s="406">
        <f t="shared" si="120"/>
        <v>0</v>
      </c>
      <c r="K251" s="406">
        <f t="shared" si="120"/>
        <v>0</v>
      </c>
      <c r="L251" s="406">
        <f t="shared" si="120"/>
        <v>0</v>
      </c>
      <c r="M251" s="408">
        <f t="shared" si="120"/>
        <v>0</v>
      </c>
    </row>
    <row r="252" spans="1:13" ht="15.75">
      <c r="A252" s="462"/>
      <c r="B252" s="479"/>
      <c r="C252" s="486" t="s">
        <v>681</v>
      </c>
      <c r="D252" s="519" t="s">
        <v>1705</v>
      </c>
      <c r="E252" s="457">
        <f t="shared" si="119"/>
        <v>0</v>
      </c>
      <c r="F252" s="406"/>
      <c r="G252" s="406"/>
      <c r="H252" s="406"/>
      <c r="I252" s="406"/>
      <c r="J252" s="464"/>
      <c r="K252" s="406"/>
      <c r="L252" s="406"/>
      <c r="M252" s="408"/>
    </row>
    <row r="253" spans="1:13" ht="15.75">
      <c r="A253" s="494"/>
      <c r="B253" s="520"/>
      <c r="C253" s="521" t="s">
        <v>682</v>
      </c>
      <c r="D253" s="519" t="s">
        <v>1704</v>
      </c>
      <c r="E253" s="457">
        <f t="shared" si="119"/>
        <v>0</v>
      </c>
      <c r="F253" s="406"/>
      <c r="G253" s="406"/>
      <c r="H253" s="406"/>
      <c r="I253" s="406"/>
      <c r="J253" s="464"/>
      <c r="K253" s="406"/>
      <c r="L253" s="406"/>
      <c r="M253" s="408"/>
    </row>
    <row r="254" spans="1:13" ht="15.75">
      <c r="A254" s="462"/>
      <c r="B254" s="479"/>
      <c r="C254" s="484" t="s">
        <v>683</v>
      </c>
      <c r="D254" s="519" t="s">
        <v>1703</v>
      </c>
      <c r="E254" s="457">
        <f t="shared" si="119"/>
        <v>0</v>
      </c>
      <c r="F254" s="406"/>
      <c r="G254" s="406"/>
      <c r="H254" s="406"/>
      <c r="I254" s="406"/>
      <c r="J254" s="464"/>
      <c r="K254" s="406"/>
      <c r="L254" s="406"/>
      <c r="M254" s="408"/>
    </row>
    <row r="255" spans="1:13" ht="15.75">
      <c r="A255" s="462"/>
      <c r="B255" s="479" t="s">
        <v>1702</v>
      </c>
      <c r="C255" s="484"/>
      <c r="D255" s="16" t="s">
        <v>1701</v>
      </c>
      <c r="E255" s="457">
        <f t="shared" si="119"/>
        <v>0</v>
      </c>
      <c r="F255" s="406">
        <f aca="true" t="shared" si="121" ref="F255:M255">F256</f>
        <v>0</v>
      </c>
      <c r="G255" s="406">
        <f t="shared" si="121"/>
        <v>0</v>
      </c>
      <c r="H255" s="406">
        <f t="shared" si="121"/>
        <v>0</v>
      </c>
      <c r="I255" s="406">
        <f t="shared" si="121"/>
        <v>0</v>
      </c>
      <c r="J255" s="406">
        <f t="shared" si="121"/>
        <v>0</v>
      </c>
      <c r="K255" s="406">
        <f t="shared" si="121"/>
        <v>0</v>
      </c>
      <c r="L255" s="406">
        <f t="shared" si="121"/>
        <v>0</v>
      </c>
      <c r="M255" s="408">
        <f t="shared" si="121"/>
        <v>0</v>
      </c>
    </row>
    <row r="256" spans="1:13" ht="15.75">
      <c r="A256" s="462"/>
      <c r="B256" s="479"/>
      <c r="C256" s="484" t="s">
        <v>351</v>
      </c>
      <c r="D256" s="16" t="s">
        <v>1700</v>
      </c>
      <c r="E256" s="457">
        <f t="shared" si="119"/>
        <v>0</v>
      </c>
      <c r="F256" s="406"/>
      <c r="G256" s="406"/>
      <c r="H256" s="406"/>
      <c r="I256" s="406"/>
      <c r="J256" s="464"/>
      <c r="K256" s="406"/>
      <c r="L256" s="406"/>
      <c r="M256" s="408"/>
    </row>
    <row r="257" spans="1:13" ht="15.75">
      <c r="A257" s="462"/>
      <c r="B257" s="479" t="s">
        <v>645</v>
      </c>
      <c r="C257" s="522"/>
      <c r="D257" s="16" t="s">
        <v>1699</v>
      </c>
      <c r="E257" s="457">
        <f t="shared" si="119"/>
        <v>0</v>
      </c>
      <c r="F257" s="406"/>
      <c r="G257" s="406"/>
      <c r="H257" s="406"/>
      <c r="I257" s="406"/>
      <c r="J257" s="464"/>
      <c r="K257" s="406"/>
      <c r="L257" s="406"/>
      <c r="M257" s="408"/>
    </row>
    <row r="258" spans="1:13" ht="15.75">
      <c r="A258" s="488" t="s">
        <v>1698</v>
      </c>
      <c r="B258" s="523"/>
      <c r="C258" s="524"/>
      <c r="D258" s="499" t="s">
        <v>1697</v>
      </c>
      <c r="E258" s="457">
        <f t="shared" si="119"/>
        <v>0</v>
      </c>
      <c r="F258" s="406">
        <f aca="true" t="shared" si="122" ref="F258:M258">F18-F144</f>
        <v>0</v>
      </c>
      <c r="G258" s="406">
        <f t="shared" si="122"/>
        <v>0</v>
      </c>
      <c r="H258" s="406">
        <f t="shared" si="122"/>
        <v>0</v>
      </c>
      <c r="I258" s="406">
        <f t="shared" si="122"/>
        <v>0</v>
      </c>
      <c r="J258" s="406">
        <f t="shared" si="122"/>
        <v>0</v>
      </c>
      <c r="K258" s="406">
        <f t="shared" si="122"/>
        <v>0</v>
      </c>
      <c r="L258" s="406">
        <f t="shared" si="122"/>
        <v>0</v>
      </c>
      <c r="M258" s="408">
        <f t="shared" si="122"/>
        <v>0</v>
      </c>
    </row>
    <row r="259" spans="1:13" ht="16.5" thickBot="1">
      <c r="A259" s="525" t="s">
        <v>1515</v>
      </c>
      <c r="B259" s="526"/>
      <c r="C259" s="527"/>
      <c r="D259" s="528" t="s">
        <v>1696</v>
      </c>
      <c r="E259" s="457">
        <f t="shared" si="119"/>
        <v>0</v>
      </c>
      <c r="F259" s="534"/>
      <c r="G259" s="534"/>
      <c r="H259" s="534"/>
      <c r="I259" s="534"/>
      <c r="J259" s="535"/>
      <c r="K259" s="534"/>
      <c r="L259" s="534"/>
      <c r="M259" s="536"/>
    </row>
    <row r="260" spans="1:13" ht="36" customHeight="1">
      <c r="A260" s="529" t="s">
        <v>1837</v>
      </c>
      <c r="B260" s="530"/>
      <c r="C260" s="530"/>
      <c r="D260" s="451"/>
      <c r="E260" s="452">
        <f t="shared" si="119"/>
        <v>171001.66</v>
      </c>
      <c r="F260" s="452">
        <f aca="true" t="shared" si="123" ref="F260:M260">F261+F269+F279+F330+F349</f>
        <v>0</v>
      </c>
      <c r="G260" s="452">
        <f t="shared" si="123"/>
        <v>7960.92</v>
      </c>
      <c r="H260" s="452">
        <f t="shared" si="123"/>
        <v>43040.74</v>
      </c>
      <c r="I260" s="452">
        <f t="shared" si="123"/>
        <v>85000</v>
      </c>
      <c r="J260" s="452">
        <f t="shared" si="123"/>
        <v>35000</v>
      </c>
      <c r="K260" s="452">
        <f t="shared" si="123"/>
        <v>178183.72972</v>
      </c>
      <c r="L260" s="452">
        <f t="shared" si="123"/>
        <v>178867.73635999998</v>
      </c>
      <c r="M260" s="453">
        <f t="shared" si="123"/>
        <v>178012.72806</v>
      </c>
    </row>
    <row r="261" spans="1:13" ht="15" customHeight="1">
      <c r="A261" s="454" t="s">
        <v>1836</v>
      </c>
      <c r="B261" s="455"/>
      <c r="C261" s="455"/>
      <c r="D261" s="456" t="s">
        <v>1835</v>
      </c>
      <c r="E261" s="457">
        <f t="shared" si="119"/>
        <v>0</v>
      </c>
      <c r="F261" s="457">
        <f aca="true" t="shared" si="124" ref="F261:M261">F262+F266</f>
        <v>0</v>
      </c>
      <c r="G261" s="457">
        <f t="shared" si="124"/>
        <v>0</v>
      </c>
      <c r="H261" s="457">
        <f t="shared" si="124"/>
        <v>0</v>
      </c>
      <c r="I261" s="457">
        <f t="shared" si="124"/>
        <v>0</v>
      </c>
      <c r="J261" s="457">
        <f t="shared" si="124"/>
        <v>0</v>
      </c>
      <c r="K261" s="457">
        <f t="shared" si="124"/>
        <v>0</v>
      </c>
      <c r="L261" s="457">
        <f t="shared" si="124"/>
        <v>0</v>
      </c>
      <c r="M261" s="458">
        <f t="shared" si="124"/>
        <v>0</v>
      </c>
    </row>
    <row r="262" spans="1:13" ht="19.5" customHeight="1">
      <c r="A262" s="459" t="s">
        <v>1834</v>
      </c>
      <c r="B262" s="460"/>
      <c r="C262" s="461"/>
      <c r="D262" s="2" t="s">
        <v>1833</v>
      </c>
      <c r="E262" s="457">
        <f t="shared" si="119"/>
        <v>0</v>
      </c>
      <c r="F262" s="406">
        <f aca="true" t="shared" si="125" ref="F262:M262">F264</f>
        <v>0</v>
      </c>
      <c r="G262" s="406">
        <f t="shared" si="125"/>
        <v>0</v>
      </c>
      <c r="H262" s="406">
        <f t="shared" si="125"/>
        <v>0</v>
      </c>
      <c r="I262" s="406">
        <f t="shared" si="125"/>
        <v>0</v>
      </c>
      <c r="J262" s="406">
        <f t="shared" si="125"/>
        <v>0</v>
      </c>
      <c r="K262" s="406">
        <f t="shared" si="125"/>
        <v>0</v>
      </c>
      <c r="L262" s="406">
        <f t="shared" si="125"/>
        <v>0</v>
      </c>
      <c r="M262" s="408">
        <f t="shared" si="125"/>
        <v>0</v>
      </c>
    </row>
    <row r="263" spans="1:13" ht="15.75">
      <c r="A263" s="462" t="s">
        <v>603</v>
      </c>
      <c r="B263" s="460"/>
      <c r="C263" s="463"/>
      <c r="D263" s="2"/>
      <c r="E263" s="457">
        <f t="shared" si="119"/>
        <v>0</v>
      </c>
      <c r="F263" s="406"/>
      <c r="G263" s="406"/>
      <c r="H263" s="406"/>
      <c r="I263" s="406"/>
      <c r="J263" s="464"/>
      <c r="K263" s="406"/>
      <c r="L263" s="406"/>
      <c r="M263" s="408"/>
    </row>
    <row r="264" spans="1:13" ht="15.75">
      <c r="A264" s="465"/>
      <c r="B264" s="466" t="s">
        <v>1832</v>
      </c>
      <c r="C264" s="463"/>
      <c r="D264" s="2" t="s">
        <v>1831</v>
      </c>
      <c r="E264" s="457">
        <f t="shared" si="119"/>
        <v>0</v>
      </c>
      <c r="F264" s="406">
        <f aca="true" t="shared" si="126" ref="F264:M264">F265</f>
        <v>0</v>
      </c>
      <c r="G264" s="406">
        <f t="shared" si="126"/>
        <v>0</v>
      </c>
      <c r="H264" s="406">
        <f t="shared" si="126"/>
        <v>0</v>
      </c>
      <c r="I264" s="406">
        <f t="shared" si="126"/>
        <v>0</v>
      </c>
      <c r="J264" s="406">
        <f t="shared" si="126"/>
        <v>0</v>
      </c>
      <c r="K264" s="406">
        <f t="shared" si="126"/>
        <v>0</v>
      </c>
      <c r="L264" s="406">
        <f t="shared" si="126"/>
        <v>0</v>
      </c>
      <c r="M264" s="408">
        <f t="shared" si="126"/>
        <v>0</v>
      </c>
    </row>
    <row r="265" spans="1:13" ht="15.75">
      <c r="A265" s="465"/>
      <c r="B265" s="466"/>
      <c r="C265" s="463" t="s">
        <v>107</v>
      </c>
      <c r="D265" s="2" t="s">
        <v>1830</v>
      </c>
      <c r="E265" s="457">
        <f t="shared" si="119"/>
        <v>0</v>
      </c>
      <c r="F265" s="406"/>
      <c r="G265" s="406"/>
      <c r="H265" s="406"/>
      <c r="I265" s="406"/>
      <c r="J265" s="464"/>
      <c r="K265" s="406"/>
      <c r="L265" s="406"/>
      <c r="M265" s="408"/>
    </row>
    <row r="266" spans="1:13" s="471" customFormat="1" ht="18" customHeight="1">
      <c r="A266" s="467" t="s">
        <v>1829</v>
      </c>
      <c r="B266" s="468"/>
      <c r="C266" s="469"/>
      <c r="D266" s="30" t="s">
        <v>1828</v>
      </c>
      <c r="E266" s="457">
        <f t="shared" si="119"/>
        <v>0</v>
      </c>
      <c r="F266" s="55">
        <f aca="true" t="shared" si="127" ref="F266:M266">F267+F268</f>
        <v>0</v>
      </c>
      <c r="G266" s="55">
        <f t="shared" si="127"/>
        <v>0</v>
      </c>
      <c r="H266" s="55">
        <f t="shared" si="127"/>
        <v>0</v>
      </c>
      <c r="I266" s="55">
        <f t="shared" si="127"/>
        <v>0</v>
      </c>
      <c r="J266" s="55">
        <f t="shared" si="127"/>
        <v>0</v>
      </c>
      <c r="K266" s="55">
        <f t="shared" si="127"/>
        <v>0</v>
      </c>
      <c r="L266" s="55">
        <f t="shared" si="127"/>
        <v>0</v>
      </c>
      <c r="M266" s="470">
        <f t="shared" si="127"/>
        <v>0</v>
      </c>
    </row>
    <row r="267" spans="1:13" s="471" customFormat="1" ht="18" customHeight="1">
      <c r="A267" s="472"/>
      <c r="B267" s="473" t="s">
        <v>620</v>
      </c>
      <c r="C267" s="469"/>
      <c r="D267" s="2" t="s">
        <v>1827</v>
      </c>
      <c r="E267" s="457">
        <f t="shared" si="119"/>
        <v>0</v>
      </c>
      <c r="F267" s="55"/>
      <c r="G267" s="55"/>
      <c r="H267" s="55"/>
      <c r="I267" s="55"/>
      <c r="J267" s="518"/>
      <c r="K267" s="55"/>
      <c r="L267" s="55"/>
      <c r="M267" s="470"/>
    </row>
    <row r="268" spans="1:13" s="471" customFormat="1" ht="18" customHeight="1">
      <c r="A268" s="474"/>
      <c r="B268" s="475" t="s">
        <v>652</v>
      </c>
      <c r="C268" s="476"/>
      <c r="D268" s="2" t="s">
        <v>1826</v>
      </c>
      <c r="E268" s="457">
        <f t="shared" si="119"/>
        <v>0</v>
      </c>
      <c r="F268" s="55"/>
      <c r="G268" s="55"/>
      <c r="H268" s="55"/>
      <c r="I268" s="55"/>
      <c r="J268" s="518"/>
      <c r="K268" s="55"/>
      <c r="L268" s="55"/>
      <c r="M268" s="470"/>
    </row>
    <row r="269" spans="1:13" ht="25.5" customHeight="1">
      <c r="A269" s="477" t="s">
        <v>1825</v>
      </c>
      <c r="B269" s="478"/>
      <c r="C269" s="478"/>
      <c r="D269" s="30" t="s">
        <v>1824</v>
      </c>
      <c r="E269" s="457">
        <f t="shared" si="119"/>
        <v>0</v>
      </c>
      <c r="F269" s="406">
        <f aca="true" t="shared" si="128" ref="F269:M269">F270</f>
        <v>0</v>
      </c>
      <c r="G269" s="406">
        <f t="shared" si="128"/>
        <v>0</v>
      </c>
      <c r="H269" s="406">
        <f t="shared" si="128"/>
        <v>0</v>
      </c>
      <c r="I269" s="406">
        <f t="shared" si="128"/>
        <v>0</v>
      </c>
      <c r="J269" s="406">
        <f t="shared" si="128"/>
        <v>0</v>
      </c>
      <c r="K269" s="406">
        <f t="shared" si="128"/>
        <v>0</v>
      </c>
      <c r="L269" s="406">
        <f t="shared" si="128"/>
        <v>0</v>
      </c>
      <c r="M269" s="408">
        <f t="shared" si="128"/>
        <v>0</v>
      </c>
    </row>
    <row r="270" spans="1:13" ht="15.75">
      <c r="A270" s="459" t="s">
        <v>1823</v>
      </c>
      <c r="B270" s="460"/>
      <c r="C270" s="461"/>
      <c r="D270" s="2" t="s">
        <v>1822</v>
      </c>
      <c r="E270" s="457">
        <f t="shared" si="119"/>
        <v>0</v>
      </c>
      <c r="F270" s="406"/>
      <c r="G270" s="406"/>
      <c r="H270" s="406"/>
      <c r="I270" s="406"/>
      <c r="J270" s="464"/>
      <c r="K270" s="406"/>
      <c r="L270" s="406"/>
      <c r="M270" s="408"/>
    </row>
    <row r="271" spans="1:13" ht="15.75">
      <c r="A271" s="462" t="s">
        <v>603</v>
      </c>
      <c r="B271" s="460"/>
      <c r="C271" s="463"/>
      <c r="D271" s="2"/>
      <c r="E271" s="457"/>
      <c r="F271" s="406"/>
      <c r="G271" s="406"/>
      <c r="H271" s="406"/>
      <c r="I271" s="406"/>
      <c r="J271" s="464"/>
      <c r="K271" s="406"/>
      <c r="L271" s="406"/>
      <c r="M271" s="408"/>
    </row>
    <row r="272" spans="1:13" ht="15.75">
      <c r="A272" s="462"/>
      <c r="B272" s="479" t="s">
        <v>653</v>
      </c>
      <c r="C272" s="480"/>
      <c r="D272" s="16" t="s">
        <v>1821</v>
      </c>
      <c r="E272" s="457">
        <f>G272+H272+I272+J272</f>
        <v>0</v>
      </c>
      <c r="F272" s="406"/>
      <c r="G272" s="406"/>
      <c r="H272" s="406"/>
      <c r="I272" s="406"/>
      <c r="J272" s="464"/>
      <c r="K272" s="406"/>
      <c r="L272" s="406"/>
      <c r="M272" s="408"/>
    </row>
    <row r="273" spans="1:13" ht="23.25" customHeight="1">
      <c r="A273" s="477" t="s">
        <v>1820</v>
      </c>
      <c r="B273" s="478"/>
      <c r="C273" s="478"/>
      <c r="D273" s="2" t="s">
        <v>1819</v>
      </c>
      <c r="E273" s="457">
        <f>G273+H273+I273+J273</f>
        <v>0</v>
      </c>
      <c r="F273" s="406">
        <f aca="true" t="shared" si="129" ref="F273:M273">F275+F277+F278</f>
        <v>0</v>
      </c>
      <c r="G273" s="406">
        <f t="shared" si="129"/>
        <v>0</v>
      </c>
      <c r="H273" s="406">
        <f t="shared" si="129"/>
        <v>0</v>
      </c>
      <c r="I273" s="406">
        <f t="shared" si="129"/>
        <v>0</v>
      </c>
      <c r="J273" s="406">
        <f t="shared" si="129"/>
        <v>0</v>
      </c>
      <c r="K273" s="406">
        <f t="shared" si="129"/>
        <v>0</v>
      </c>
      <c r="L273" s="406">
        <f t="shared" si="129"/>
        <v>0</v>
      </c>
      <c r="M273" s="408">
        <f t="shared" si="129"/>
        <v>0</v>
      </c>
    </row>
    <row r="274" spans="1:13" ht="15.75">
      <c r="A274" s="462" t="s">
        <v>603</v>
      </c>
      <c r="B274" s="460"/>
      <c r="C274" s="463"/>
      <c r="D274" s="2"/>
      <c r="E274" s="457"/>
      <c r="F274" s="406"/>
      <c r="G274" s="406"/>
      <c r="H274" s="406"/>
      <c r="I274" s="406"/>
      <c r="J274" s="464"/>
      <c r="K274" s="406"/>
      <c r="L274" s="406"/>
      <c r="M274" s="408"/>
    </row>
    <row r="275" spans="1:13" s="471" customFormat="1" ht="18" customHeight="1">
      <c r="A275" s="474"/>
      <c r="B275" s="481" t="s">
        <v>1818</v>
      </c>
      <c r="C275" s="469"/>
      <c r="D275" s="2" t="s">
        <v>1817</v>
      </c>
      <c r="E275" s="457">
        <f aca="true" t="shared" si="130" ref="E275:E280">G275+H275+I275+J275</f>
        <v>0</v>
      </c>
      <c r="F275" s="55">
        <f aca="true" t="shared" si="131" ref="F275:M275">F276</f>
        <v>0</v>
      </c>
      <c r="G275" s="55">
        <f t="shared" si="131"/>
        <v>0</v>
      </c>
      <c r="H275" s="55">
        <f t="shared" si="131"/>
        <v>0</v>
      </c>
      <c r="I275" s="55">
        <f t="shared" si="131"/>
        <v>0</v>
      </c>
      <c r="J275" s="55">
        <f t="shared" si="131"/>
        <v>0</v>
      </c>
      <c r="K275" s="55">
        <f t="shared" si="131"/>
        <v>0</v>
      </c>
      <c r="L275" s="55">
        <f t="shared" si="131"/>
        <v>0</v>
      </c>
      <c r="M275" s="470">
        <f t="shared" si="131"/>
        <v>0</v>
      </c>
    </row>
    <row r="276" spans="1:13" s="471" customFormat="1" ht="14.25" customHeight="1">
      <c r="A276" s="474"/>
      <c r="B276" s="481"/>
      <c r="C276" s="482" t="s">
        <v>394</v>
      </c>
      <c r="D276" s="2" t="s">
        <v>1816</v>
      </c>
      <c r="E276" s="457">
        <f t="shared" si="130"/>
        <v>0</v>
      </c>
      <c r="F276" s="55"/>
      <c r="G276" s="55"/>
      <c r="H276" s="55"/>
      <c r="I276" s="55"/>
      <c r="J276" s="518"/>
      <c r="K276" s="55"/>
      <c r="L276" s="55"/>
      <c r="M276" s="470"/>
    </row>
    <row r="277" spans="1:13" ht="15.75">
      <c r="A277" s="465"/>
      <c r="B277" s="342" t="s">
        <v>1815</v>
      </c>
      <c r="C277" s="342"/>
      <c r="D277" s="16" t="s">
        <v>1814</v>
      </c>
      <c r="E277" s="457">
        <f t="shared" si="130"/>
        <v>0</v>
      </c>
      <c r="F277" s="406"/>
      <c r="G277" s="406"/>
      <c r="H277" s="406"/>
      <c r="I277" s="406"/>
      <c r="J277" s="464"/>
      <c r="K277" s="406"/>
      <c r="L277" s="406"/>
      <c r="M277" s="408"/>
    </row>
    <row r="278" spans="1:13" ht="15.75">
      <c r="A278" s="465"/>
      <c r="B278" s="466" t="s">
        <v>785</v>
      </c>
      <c r="C278" s="463"/>
      <c r="D278" s="16" t="s">
        <v>1813</v>
      </c>
      <c r="E278" s="457">
        <f t="shared" si="130"/>
        <v>0</v>
      </c>
      <c r="F278" s="406"/>
      <c r="G278" s="406"/>
      <c r="H278" s="406"/>
      <c r="I278" s="406"/>
      <c r="J278" s="464"/>
      <c r="K278" s="406"/>
      <c r="L278" s="406"/>
      <c r="M278" s="408"/>
    </row>
    <row r="279" spans="1:13" ht="34.5" customHeight="1">
      <c r="A279" s="477" t="s">
        <v>1812</v>
      </c>
      <c r="B279" s="478"/>
      <c r="C279" s="478"/>
      <c r="D279" s="483" t="s">
        <v>1811</v>
      </c>
      <c r="E279" s="457">
        <f t="shared" si="130"/>
        <v>94215.85</v>
      </c>
      <c r="F279" s="406">
        <f aca="true" t="shared" si="132" ref="F279:M279">F280+F296+F304+F321</f>
        <v>0</v>
      </c>
      <c r="G279" s="406">
        <f t="shared" si="132"/>
        <v>821</v>
      </c>
      <c r="H279" s="406">
        <f t="shared" si="132"/>
        <v>23394.85</v>
      </c>
      <c r="I279" s="406">
        <f t="shared" si="132"/>
        <v>35000</v>
      </c>
      <c r="J279" s="406">
        <f t="shared" si="132"/>
        <v>35000</v>
      </c>
      <c r="K279" s="406">
        <f t="shared" si="132"/>
        <v>98172.9157</v>
      </c>
      <c r="L279" s="406">
        <f t="shared" si="132"/>
        <v>98549.7791</v>
      </c>
      <c r="M279" s="408">
        <f t="shared" si="132"/>
        <v>98078.69985</v>
      </c>
    </row>
    <row r="280" spans="1:13" ht="30.75" customHeight="1">
      <c r="A280" s="477" t="s">
        <v>1810</v>
      </c>
      <c r="B280" s="478"/>
      <c r="C280" s="478"/>
      <c r="D280" s="2" t="s">
        <v>1809</v>
      </c>
      <c r="E280" s="457">
        <f t="shared" si="130"/>
        <v>19215.85</v>
      </c>
      <c r="F280" s="406">
        <f aca="true" t="shared" si="133" ref="F280:M280">F282+F285+F289+F290+F292+F295</f>
        <v>0</v>
      </c>
      <c r="G280" s="406">
        <f t="shared" si="133"/>
        <v>821</v>
      </c>
      <c r="H280" s="406">
        <f t="shared" si="133"/>
        <v>18394.85</v>
      </c>
      <c r="I280" s="406">
        <f t="shared" si="133"/>
        <v>0</v>
      </c>
      <c r="J280" s="406">
        <f t="shared" si="133"/>
        <v>0</v>
      </c>
      <c r="K280" s="406">
        <f t="shared" si="133"/>
        <v>20022.915699999998</v>
      </c>
      <c r="L280" s="406">
        <f t="shared" si="133"/>
        <v>20099.7791</v>
      </c>
      <c r="M280" s="408">
        <f t="shared" si="133"/>
        <v>20003.699849999997</v>
      </c>
    </row>
    <row r="281" spans="1:13" ht="15.75">
      <c r="A281" s="462" t="s">
        <v>603</v>
      </c>
      <c r="B281" s="460"/>
      <c r="C281" s="463"/>
      <c r="D281" s="2"/>
      <c r="E281" s="457"/>
      <c r="F281" s="406"/>
      <c r="G281" s="406"/>
      <c r="H281" s="406"/>
      <c r="I281" s="406"/>
      <c r="J281" s="464"/>
      <c r="K281" s="406"/>
      <c r="L281" s="406"/>
      <c r="M281" s="408"/>
    </row>
    <row r="282" spans="1:13" ht="15.75">
      <c r="A282" s="462"/>
      <c r="B282" s="479" t="s">
        <v>1808</v>
      </c>
      <c r="C282" s="480"/>
      <c r="D282" s="16" t="s">
        <v>1807</v>
      </c>
      <c r="E282" s="457">
        <f aca="true" t="shared" si="134" ref="E282:E296">G282+H282+I282+J282</f>
        <v>19215.85</v>
      </c>
      <c r="F282" s="406">
        <f aca="true" t="shared" si="135" ref="F282:M282">F283+F284</f>
        <v>0</v>
      </c>
      <c r="G282" s="406">
        <f t="shared" si="135"/>
        <v>821</v>
      </c>
      <c r="H282" s="406">
        <f t="shared" si="135"/>
        <v>18394.85</v>
      </c>
      <c r="I282" s="406">
        <f t="shared" si="135"/>
        <v>0</v>
      </c>
      <c r="J282" s="406">
        <f t="shared" si="135"/>
        <v>0</v>
      </c>
      <c r="K282" s="406">
        <f t="shared" si="135"/>
        <v>20022.915699999998</v>
      </c>
      <c r="L282" s="406">
        <f t="shared" si="135"/>
        <v>20099.7791</v>
      </c>
      <c r="M282" s="408">
        <f t="shared" si="135"/>
        <v>20003.699849999997</v>
      </c>
    </row>
    <row r="283" spans="1:13" ht="15.75">
      <c r="A283" s="462"/>
      <c r="B283" s="479"/>
      <c r="C283" s="484" t="s">
        <v>354</v>
      </c>
      <c r="D283" s="16" t="s">
        <v>1806</v>
      </c>
      <c r="E283" s="457">
        <f t="shared" si="134"/>
        <v>19215.85</v>
      </c>
      <c r="F283" s="406"/>
      <c r="G283" s="406">
        <v>821</v>
      </c>
      <c r="H283" s="406">
        <v>18394.85</v>
      </c>
      <c r="I283" s="406">
        <v>0</v>
      </c>
      <c r="J283" s="464">
        <v>0</v>
      </c>
      <c r="K283" s="354">
        <f>(E283*(4.2)/100+E283)</f>
        <v>20022.915699999998</v>
      </c>
      <c r="L283" s="354">
        <f>(E283*(4.6)/100+E283)</f>
        <v>20099.7791</v>
      </c>
      <c r="M283" s="355">
        <f>(E283*(4.1)/100+E283)</f>
        <v>20003.699849999997</v>
      </c>
    </row>
    <row r="284" spans="1:13" ht="15.75">
      <c r="A284" s="462"/>
      <c r="B284" s="479"/>
      <c r="C284" s="484" t="s">
        <v>355</v>
      </c>
      <c r="D284" s="16" t="s">
        <v>1805</v>
      </c>
      <c r="E284" s="457">
        <f t="shared" si="134"/>
        <v>0</v>
      </c>
      <c r="F284" s="406"/>
      <c r="G284" s="406">
        <v>0</v>
      </c>
      <c r="H284" s="406">
        <v>0</v>
      </c>
      <c r="I284" s="406">
        <v>0</v>
      </c>
      <c r="J284" s="464">
        <v>0</v>
      </c>
      <c r="K284" s="406">
        <v>0</v>
      </c>
      <c r="L284" s="406">
        <v>0</v>
      </c>
      <c r="M284" s="408">
        <v>0</v>
      </c>
    </row>
    <row r="285" spans="1:13" ht="15.75">
      <c r="A285" s="462"/>
      <c r="B285" s="479" t="s">
        <v>1804</v>
      </c>
      <c r="C285" s="485"/>
      <c r="D285" s="16" t="s">
        <v>1803</v>
      </c>
      <c r="E285" s="457">
        <f t="shared" si="134"/>
        <v>0</v>
      </c>
      <c r="F285" s="406">
        <f>F286+F287+F288</f>
        <v>0</v>
      </c>
      <c r="G285" s="406">
        <f>G286+G287+G288</f>
        <v>0</v>
      </c>
      <c r="H285" s="406">
        <f>H286+H287+H288</f>
        <v>0</v>
      </c>
      <c r="I285" s="406">
        <f>I286+I287+I288</f>
        <v>0</v>
      </c>
      <c r="J285" s="406">
        <f>J286+J287+J288</f>
        <v>0</v>
      </c>
      <c r="K285" s="406">
        <v>0</v>
      </c>
      <c r="L285" s="406">
        <v>0</v>
      </c>
      <c r="M285" s="408">
        <v>0</v>
      </c>
    </row>
    <row r="286" spans="1:13" ht="15.75">
      <c r="A286" s="462"/>
      <c r="B286" s="479"/>
      <c r="C286" s="484" t="s">
        <v>364</v>
      </c>
      <c r="D286" s="16" t="s">
        <v>1802</v>
      </c>
      <c r="E286" s="457">
        <f t="shared" si="134"/>
        <v>0</v>
      </c>
      <c r="F286" s="406"/>
      <c r="G286" s="406"/>
      <c r="H286" s="406"/>
      <c r="I286" s="406"/>
      <c r="J286" s="464"/>
      <c r="K286" s="406"/>
      <c r="L286" s="406"/>
      <c r="M286" s="408"/>
    </row>
    <row r="287" spans="1:13" ht="15.75">
      <c r="A287" s="462"/>
      <c r="B287" s="479"/>
      <c r="C287" s="484" t="s">
        <v>1009</v>
      </c>
      <c r="D287" s="16" t="s">
        <v>1801</v>
      </c>
      <c r="E287" s="457">
        <f t="shared" si="134"/>
        <v>0</v>
      </c>
      <c r="F287" s="406"/>
      <c r="G287" s="406">
        <v>0</v>
      </c>
      <c r="H287" s="406">
        <v>0</v>
      </c>
      <c r="I287" s="406">
        <v>0</v>
      </c>
      <c r="J287" s="464">
        <v>0</v>
      </c>
      <c r="K287" s="406">
        <v>0</v>
      </c>
      <c r="L287" s="406">
        <v>0</v>
      </c>
      <c r="M287" s="408">
        <v>0</v>
      </c>
    </row>
    <row r="288" spans="1:13" ht="15.75">
      <c r="A288" s="462"/>
      <c r="B288" s="479"/>
      <c r="C288" s="486" t="s">
        <v>770</v>
      </c>
      <c r="D288" s="16" t="s">
        <v>1800</v>
      </c>
      <c r="E288" s="457">
        <f t="shared" si="134"/>
        <v>0</v>
      </c>
      <c r="F288" s="406"/>
      <c r="G288" s="406"/>
      <c r="H288" s="406"/>
      <c r="I288" s="406"/>
      <c r="J288" s="464"/>
      <c r="K288" s="406"/>
      <c r="L288" s="406"/>
      <c r="M288" s="408"/>
    </row>
    <row r="289" spans="1:13" s="471" customFormat="1" ht="18" customHeight="1">
      <c r="A289" s="474"/>
      <c r="B289" s="475" t="s">
        <v>654</v>
      </c>
      <c r="C289" s="482"/>
      <c r="D289" s="2" t="s">
        <v>1799</v>
      </c>
      <c r="E289" s="457">
        <f t="shared" si="134"/>
        <v>0</v>
      </c>
      <c r="F289" s="55"/>
      <c r="G289" s="55"/>
      <c r="H289" s="55"/>
      <c r="I289" s="55"/>
      <c r="J289" s="518"/>
      <c r="K289" s="55"/>
      <c r="L289" s="55"/>
      <c r="M289" s="470"/>
    </row>
    <row r="290" spans="1:13" ht="15.75">
      <c r="A290" s="462"/>
      <c r="B290" s="479" t="s">
        <v>1798</v>
      </c>
      <c r="C290" s="480"/>
      <c r="D290" s="16" t="s">
        <v>1797</v>
      </c>
      <c r="E290" s="457">
        <f t="shared" si="134"/>
        <v>0</v>
      </c>
      <c r="F290" s="406">
        <f aca="true" t="shared" si="136" ref="F290:M290">F291</f>
        <v>0</v>
      </c>
      <c r="G290" s="406">
        <f t="shared" si="136"/>
        <v>0</v>
      </c>
      <c r="H290" s="406">
        <f t="shared" si="136"/>
        <v>0</v>
      </c>
      <c r="I290" s="406">
        <f t="shared" si="136"/>
        <v>0</v>
      </c>
      <c r="J290" s="406">
        <f t="shared" si="136"/>
        <v>0</v>
      </c>
      <c r="K290" s="406">
        <f t="shared" si="136"/>
        <v>0</v>
      </c>
      <c r="L290" s="406">
        <f t="shared" si="136"/>
        <v>0</v>
      </c>
      <c r="M290" s="408">
        <f t="shared" si="136"/>
        <v>0</v>
      </c>
    </row>
    <row r="291" spans="1:13" ht="14.25" customHeight="1">
      <c r="A291" s="462"/>
      <c r="B291" s="479"/>
      <c r="C291" s="484" t="s">
        <v>33</v>
      </c>
      <c r="D291" s="16" t="s">
        <v>1796</v>
      </c>
      <c r="E291" s="457">
        <f t="shared" si="134"/>
        <v>0</v>
      </c>
      <c r="F291" s="406"/>
      <c r="G291" s="406"/>
      <c r="H291" s="406"/>
      <c r="I291" s="406"/>
      <c r="J291" s="464"/>
      <c r="K291" s="406"/>
      <c r="L291" s="406"/>
      <c r="M291" s="408"/>
    </row>
    <row r="292" spans="1:13" s="471" customFormat="1" ht="15.75">
      <c r="A292" s="474"/>
      <c r="B292" s="475" t="s">
        <v>1795</v>
      </c>
      <c r="C292" s="482"/>
      <c r="D292" s="2" t="s">
        <v>1794</v>
      </c>
      <c r="E292" s="457">
        <f t="shared" si="134"/>
        <v>0</v>
      </c>
      <c r="F292" s="55">
        <f aca="true" t="shared" si="137" ref="F292:M292">F293+F294</f>
        <v>0</v>
      </c>
      <c r="G292" s="55">
        <f t="shared" si="137"/>
        <v>0</v>
      </c>
      <c r="H292" s="55">
        <f t="shared" si="137"/>
        <v>0</v>
      </c>
      <c r="I292" s="55">
        <f t="shared" si="137"/>
        <v>0</v>
      </c>
      <c r="J292" s="55">
        <f t="shared" si="137"/>
        <v>0</v>
      </c>
      <c r="K292" s="55">
        <f t="shared" si="137"/>
        <v>0</v>
      </c>
      <c r="L292" s="55">
        <f t="shared" si="137"/>
        <v>0</v>
      </c>
      <c r="M292" s="470">
        <f t="shared" si="137"/>
        <v>0</v>
      </c>
    </row>
    <row r="293" spans="1:13" s="471" customFormat="1" ht="15.75">
      <c r="A293" s="474"/>
      <c r="B293" s="475"/>
      <c r="C293" s="482" t="s">
        <v>34</v>
      </c>
      <c r="D293" s="2" t="s">
        <v>1793</v>
      </c>
      <c r="E293" s="457">
        <f t="shared" si="134"/>
        <v>0</v>
      </c>
      <c r="F293" s="55"/>
      <c r="G293" s="55"/>
      <c r="H293" s="55"/>
      <c r="I293" s="55"/>
      <c r="J293" s="518"/>
      <c r="K293" s="55"/>
      <c r="L293" s="55"/>
      <c r="M293" s="470"/>
    </row>
    <row r="294" spans="1:13" s="471" customFormat="1" ht="15" customHeight="1">
      <c r="A294" s="474"/>
      <c r="B294" s="475"/>
      <c r="C294" s="482" t="s">
        <v>365</v>
      </c>
      <c r="D294" s="2" t="s">
        <v>1792</v>
      </c>
      <c r="E294" s="457">
        <f t="shared" si="134"/>
        <v>0</v>
      </c>
      <c r="F294" s="55"/>
      <c r="G294" s="55"/>
      <c r="H294" s="55"/>
      <c r="I294" s="55"/>
      <c r="J294" s="518"/>
      <c r="K294" s="55"/>
      <c r="L294" s="55"/>
      <c r="M294" s="470"/>
    </row>
    <row r="295" spans="1:13" ht="15.75">
      <c r="A295" s="462"/>
      <c r="B295" s="487" t="s">
        <v>655</v>
      </c>
      <c r="C295" s="486"/>
      <c r="D295" s="16" t="s">
        <v>1791</v>
      </c>
      <c r="E295" s="457">
        <f t="shared" si="134"/>
        <v>0</v>
      </c>
      <c r="F295" s="406"/>
      <c r="G295" s="406"/>
      <c r="H295" s="406"/>
      <c r="I295" s="406"/>
      <c r="J295" s="464"/>
      <c r="K295" s="406"/>
      <c r="L295" s="406"/>
      <c r="M295" s="408"/>
    </row>
    <row r="296" spans="1:13" ht="15.75">
      <c r="A296" s="488" t="s">
        <v>1790</v>
      </c>
      <c r="B296" s="487"/>
      <c r="C296" s="486"/>
      <c r="D296" s="16" t="s">
        <v>1789</v>
      </c>
      <c r="E296" s="457">
        <f t="shared" si="134"/>
        <v>75000</v>
      </c>
      <c r="F296" s="406">
        <f aca="true" t="shared" si="138" ref="F296:M296">F298+F301+F302</f>
        <v>0</v>
      </c>
      <c r="G296" s="406">
        <f t="shared" si="138"/>
        <v>0</v>
      </c>
      <c r="H296" s="406">
        <f t="shared" si="138"/>
        <v>5000</v>
      </c>
      <c r="I296" s="406">
        <f t="shared" si="138"/>
        <v>35000</v>
      </c>
      <c r="J296" s="406">
        <f t="shared" si="138"/>
        <v>35000</v>
      </c>
      <c r="K296" s="406">
        <f t="shared" si="138"/>
        <v>78150</v>
      </c>
      <c r="L296" s="406">
        <f t="shared" si="138"/>
        <v>78450</v>
      </c>
      <c r="M296" s="408">
        <f t="shared" si="138"/>
        <v>78075</v>
      </c>
    </row>
    <row r="297" spans="1:13" ht="15.75">
      <c r="A297" s="462" t="s">
        <v>603</v>
      </c>
      <c r="B297" s="487"/>
      <c r="C297" s="486"/>
      <c r="D297" s="16"/>
      <c r="E297" s="457"/>
      <c r="F297" s="406"/>
      <c r="G297" s="406"/>
      <c r="H297" s="406"/>
      <c r="I297" s="406"/>
      <c r="J297" s="464"/>
      <c r="K297" s="406"/>
      <c r="L297" s="406"/>
      <c r="M297" s="408"/>
    </row>
    <row r="298" spans="1:13" ht="25.5" customHeight="1">
      <c r="A298" s="462"/>
      <c r="B298" s="489" t="s">
        <v>1788</v>
      </c>
      <c r="C298" s="489"/>
      <c r="D298" s="16" t="s">
        <v>1787</v>
      </c>
      <c r="E298" s="457">
        <f aca="true" t="shared" si="139" ref="E298:E304">G298+H298+I298+J298</f>
        <v>0</v>
      </c>
      <c r="F298" s="406">
        <f aca="true" t="shared" si="140" ref="F298:M298">F299+F300</f>
        <v>0</v>
      </c>
      <c r="G298" s="406">
        <f t="shared" si="140"/>
        <v>0</v>
      </c>
      <c r="H298" s="406">
        <f t="shared" si="140"/>
        <v>0</v>
      </c>
      <c r="I298" s="406">
        <f t="shared" si="140"/>
        <v>0</v>
      </c>
      <c r="J298" s="406">
        <f t="shared" si="140"/>
        <v>0</v>
      </c>
      <c r="K298" s="406">
        <f t="shared" si="140"/>
        <v>0</v>
      </c>
      <c r="L298" s="406">
        <f t="shared" si="140"/>
        <v>0</v>
      </c>
      <c r="M298" s="408">
        <f t="shared" si="140"/>
        <v>0</v>
      </c>
    </row>
    <row r="299" spans="1:13" ht="15.75">
      <c r="A299" s="462"/>
      <c r="B299" s="487"/>
      <c r="C299" s="486" t="s">
        <v>1058</v>
      </c>
      <c r="D299" s="2" t="s">
        <v>1786</v>
      </c>
      <c r="E299" s="457">
        <f t="shared" si="139"/>
        <v>0</v>
      </c>
      <c r="F299" s="406"/>
      <c r="G299" s="406"/>
      <c r="H299" s="406"/>
      <c r="I299" s="406"/>
      <c r="J299" s="464"/>
      <c r="K299" s="406"/>
      <c r="L299" s="406"/>
      <c r="M299" s="408"/>
    </row>
    <row r="300" spans="1:13" s="471" customFormat="1" ht="14.25" customHeight="1">
      <c r="A300" s="490"/>
      <c r="B300" s="473"/>
      <c r="C300" s="491" t="s">
        <v>452</v>
      </c>
      <c r="D300" s="492" t="s">
        <v>1785</v>
      </c>
      <c r="E300" s="457">
        <f t="shared" si="139"/>
        <v>0</v>
      </c>
      <c r="F300" s="55"/>
      <c r="G300" s="55"/>
      <c r="H300" s="55"/>
      <c r="I300" s="55"/>
      <c r="J300" s="518"/>
      <c r="K300" s="55"/>
      <c r="L300" s="55"/>
      <c r="M300" s="470"/>
    </row>
    <row r="301" spans="1:13" s="471" customFormat="1" ht="13.5" customHeight="1">
      <c r="A301" s="490"/>
      <c r="B301" s="473" t="s">
        <v>859</v>
      </c>
      <c r="C301" s="491"/>
      <c r="D301" s="2" t="s">
        <v>1784</v>
      </c>
      <c r="E301" s="457">
        <f t="shared" si="139"/>
        <v>0</v>
      </c>
      <c r="F301" s="55"/>
      <c r="G301" s="55"/>
      <c r="H301" s="55"/>
      <c r="I301" s="55"/>
      <c r="J301" s="518"/>
      <c r="K301" s="55"/>
      <c r="L301" s="55"/>
      <c r="M301" s="470"/>
    </row>
    <row r="302" spans="1:13" ht="15.75">
      <c r="A302" s="462"/>
      <c r="B302" s="487" t="s">
        <v>1783</v>
      </c>
      <c r="C302" s="486"/>
      <c r="D302" s="16" t="s">
        <v>1782</v>
      </c>
      <c r="E302" s="457">
        <f t="shared" si="139"/>
        <v>75000</v>
      </c>
      <c r="F302" s="406">
        <f aca="true" t="shared" si="141" ref="F302:M302">F303</f>
        <v>0</v>
      </c>
      <c r="G302" s="406">
        <f t="shared" si="141"/>
        <v>0</v>
      </c>
      <c r="H302" s="406">
        <f t="shared" si="141"/>
        <v>5000</v>
      </c>
      <c r="I302" s="406">
        <f t="shared" si="141"/>
        <v>35000</v>
      </c>
      <c r="J302" s="406">
        <f t="shared" si="141"/>
        <v>35000</v>
      </c>
      <c r="K302" s="406">
        <f t="shared" si="141"/>
        <v>78150</v>
      </c>
      <c r="L302" s="406">
        <f t="shared" si="141"/>
        <v>78450</v>
      </c>
      <c r="M302" s="408">
        <f t="shared" si="141"/>
        <v>78075</v>
      </c>
    </row>
    <row r="303" spans="1:13" ht="15.75">
      <c r="A303" s="462"/>
      <c r="B303" s="487"/>
      <c r="C303" s="486" t="s">
        <v>723</v>
      </c>
      <c r="D303" s="16" t="s">
        <v>1781</v>
      </c>
      <c r="E303" s="457">
        <f t="shared" si="139"/>
        <v>75000</v>
      </c>
      <c r="F303" s="406"/>
      <c r="G303" s="406">
        <v>0</v>
      </c>
      <c r="H303" s="406">
        <v>5000</v>
      </c>
      <c r="I303" s="406">
        <v>35000</v>
      </c>
      <c r="J303" s="464">
        <v>35000</v>
      </c>
      <c r="K303" s="354">
        <f>(E303*(4.2)/100+E303)</f>
        <v>78150</v>
      </c>
      <c r="L303" s="354">
        <f>(E303*(4.6)/100+E303)</f>
        <v>78450</v>
      </c>
      <c r="M303" s="355">
        <f>(E303*(4.1)/100+E303)</f>
        <v>78075</v>
      </c>
    </row>
    <row r="304" spans="1:13" ht="22.5" customHeight="1">
      <c r="A304" s="477" t="s">
        <v>1780</v>
      </c>
      <c r="B304" s="478"/>
      <c r="C304" s="478"/>
      <c r="D304" s="16" t="s">
        <v>1779</v>
      </c>
      <c r="E304" s="457">
        <f t="shared" si="139"/>
        <v>0</v>
      </c>
      <c r="F304" s="406">
        <f aca="true" t="shared" si="142" ref="F304:M304">F306+F316+F320</f>
        <v>0</v>
      </c>
      <c r="G304" s="406">
        <f t="shared" si="142"/>
        <v>0</v>
      </c>
      <c r="H304" s="406">
        <f t="shared" si="142"/>
        <v>0</v>
      </c>
      <c r="I304" s="406">
        <f t="shared" si="142"/>
        <v>0</v>
      </c>
      <c r="J304" s="406">
        <f t="shared" si="142"/>
        <v>0</v>
      </c>
      <c r="K304" s="406">
        <f t="shared" si="142"/>
        <v>0</v>
      </c>
      <c r="L304" s="406">
        <f t="shared" si="142"/>
        <v>0</v>
      </c>
      <c r="M304" s="408">
        <f t="shared" si="142"/>
        <v>0</v>
      </c>
    </row>
    <row r="305" spans="1:13" ht="15.75">
      <c r="A305" s="462" t="s">
        <v>603</v>
      </c>
      <c r="B305" s="460"/>
      <c r="C305" s="463"/>
      <c r="D305" s="2"/>
      <c r="E305" s="457"/>
      <c r="F305" s="406"/>
      <c r="G305" s="406"/>
      <c r="H305" s="406"/>
      <c r="I305" s="406"/>
      <c r="J305" s="464"/>
      <c r="K305" s="406"/>
      <c r="L305" s="406"/>
      <c r="M305" s="408"/>
    </row>
    <row r="306" spans="1:13" ht="24" customHeight="1">
      <c r="A306" s="462"/>
      <c r="B306" s="493" t="s">
        <v>1778</v>
      </c>
      <c r="C306" s="493"/>
      <c r="D306" s="2" t="s">
        <v>1777</v>
      </c>
      <c r="E306" s="457">
        <f aca="true" t="shared" si="143" ref="E306:E321">G306+H306+I306+J306</f>
        <v>0</v>
      </c>
      <c r="F306" s="406">
        <f aca="true" t="shared" si="144" ref="F306:M306">SUM(F307:F315)</f>
        <v>0</v>
      </c>
      <c r="G306" s="406">
        <f t="shared" si="144"/>
        <v>0</v>
      </c>
      <c r="H306" s="406">
        <f t="shared" si="144"/>
        <v>0</v>
      </c>
      <c r="I306" s="406">
        <f t="shared" si="144"/>
        <v>0</v>
      </c>
      <c r="J306" s="406">
        <f t="shared" si="144"/>
        <v>0</v>
      </c>
      <c r="K306" s="406">
        <f t="shared" si="144"/>
        <v>0</v>
      </c>
      <c r="L306" s="406">
        <f t="shared" si="144"/>
        <v>0</v>
      </c>
      <c r="M306" s="408">
        <f t="shared" si="144"/>
        <v>0</v>
      </c>
    </row>
    <row r="307" spans="1:13" ht="15.75">
      <c r="A307" s="462"/>
      <c r="B307" s="460"/>
      <c r="C307" s="463" t="s">
        <v>725</v>
      </c>
      <c r="D307" s="2" t="s">
        <v>1776</v>
      </c>
      <c r="E307" s="457">
        <f t="shared" si="143"/>
        <v>0</v>
      </c>
      <c r="F307" s="406"/>
      <c r="G307" s="406"/>
      <c r="H307" s="406"/>
      <c r="I307" s="406"/>
      <c r="J307" s="464"/>
      <c r="K307" s="406"/>
      <c r="L307" s="406"/>
      <c r="M307" s="408"/>
    </row>
    <row r="308" spans="1:13" ht="15.75">
      <c r="A308" s="462"/>
      <c r="B308" s="460"/>
      <c r="C308" s="463" t="s">
        <v>726</v>
      </c>
      <c r="D308" s="2" t="s">
        <v>1775</v>
      </c>
      <c r="E308" s="457">
        <f t="shared" si="143"/>
        <v>0</v>
      </c>
      <c r="F308" s="406"/>
      <c r="G308" s="406"/>
      <c r="H308" s="406"/>
      <c r="I308" s="406"/>
      <c r="J308" s="464"/>
      <c r="K308" s="406"/>
      <c r="L308" s="406"/>
      <c r="M308" s="408"/>
    </row>
    <row r="309" spans="1:13" ht="15.75">
      <c r="A309" s="462"/>
      <c r="B309" s="460"/>
      <c r="C309" s="463" t="s">
        <v>840</v>
      </c>
      <c r="D309" s="2" t="s">
        <v>1774</v>
      </c>
      <c r="E309" s="457">
        <f t="shared" si="143"/>
        <v>0</v>
      </c>
      <c r="F309" s="406"/>
      <c r="G309" s="406"/>
      <c r="H309" s="406"/>
      <c r="I309" s="406"/>
      <c r="J309" s="464"/>
      <c r="K309" s="406"/>
      <c r="L309" s="406"/>
      <c r="M309" s="408"/>
    </row>
    <row r="310" spans="1:13" ht="15.75">
      <c r="A310" s="462"/>
      <c r="B310" s="460"/>
      <c r="C310" s="463" t="s">
        <v>841</v>
      </c>
      <c r="D310" s="2" t="s">
        <v>1773</v>
      </c>
      <c r="E310" s="457">
        <f t="shared" si="143"/>
        <v>0</v>
      </c>
      <c r="F310" s="406"/>
      <c r="G310" s="406"/>
      <c r="H310" s="406"/>
      <c r="I310" s="406"/>
      <c r="J310" s="464"/>
      <c r="K310" s="406"/>
      <c r="L310" s="406"/>
      <c r="M310" s="408"/>
    </row>
    <row r="311" spans="1:13" ht="15.75">
      <c r="A311" s="462"/>
      <c r="B311" s="460"/>
      <c r="C311" s="463" t="s">
        <v>842</v>
      </c>
      <c r="D311" s="2" t="s">
        <v>1772</v>
      </c>
      <c r="E311" s="457">
        <f t="shared" si="143"/>
        <v>0</v>
      </c>
      <c r="F311" s="406"/>
      <c r="G311" s="406"/>
      <c r="H311" s="406"/>
      <c r="I311" s="406"/>
      <c r="J311" s="464"/>
      <c r="K311" s="406"/>
      <c r="L311" s="406"/>
      <c r="M311" s="408"/>
    </row>
    <row r="312" spans="1:13" ht="15.75">
      <c r="A312" s="494"/>
      <c r="B312" s="495"/>
      <c r="C312" s="496" t="s">
        <v>843</v>
      </c>
      <c r="D312" s="2" t="s">
        <v>1771</v>
      </c>
      <c r="E312" s="457">
        <f t="shared" si="143"/>
        <v>0</v>
      </c>
      <c r="F312" s="406"/>
      <c r="G312" s="406"/>
      <c r="H312" s="406"/>
      <c r="I312" s="406"/>
      <c r="J312" s="464"/>
      <c r="K312" s="406"/>
      <c r="L312" s="406"/>
      <c r="M312" s="408"/>
    </row>
    <row r="313" spans="1:13" ht="13.5" customHeight="1">
      <c r="A313" s="462"/>
      <c r="B313" s="460"/>
      <c r="C313" s="463" t="s">
        <v>1518</v>
      </c>
      <c r="D313" s="2" t="s">
        <v>1770</v>
      </c>
      <c r="E313" s="457">
        <f t="shared" si="143"/>
        <v>0</v>
      </c>
      <c r="F313" s="406"/>
      <c r="G313" s="406"/>
      <c r="H313" s="406"/>
      <c r="I313" s="406"/>
      <c r="J313" s="464"/>
      <c r="K313" s="406"/>
      <c r="L313" s="406"/>
      <c r="M313" s="408"/>
    </row>
    <row r="314" spans="1:13" ht="15.75">
      <c r="A314" s="462"/>
      <c r="B314" s="460"/>
      <c r="C314" s="463" t="s">
        <v>240</v>
      </c>
      <c r="D314" s="2" t="s">
        <v>1769</v>
      </c>
      <c r="E314" s="457">
        <f t="shared" si="143"/>
        <v>0</v>
      </c>
      <c r="F314" s="406"/>
      <c r="G314" s="406"/>
      <c r="H314" s="406"/>
      <c r="I314" s="406"/>
      <c r="J314" s="464"/>
      <c r="K314" s="406"/>
      <c r="L314" s="406"/>
      <c r="M314" s="408"/>
    </row>
    <row r="315" spans="1:13" ht="15.75">
      <c r="A315" s="462"/>
      <c r="B315" s="460"/>
      <c r="C315" s="463" t="s">
        <v>241</v>
      </c>
      <c r="D315" s="2" t="s">
        <v>1768</v>
      </c>
      <c r="E315" s="457">
        <f t="shared" si="143"/>
        <v>0</v>
      </c>
      <c r="F315" s="406"/>
      <c r="G315" s="406"/>
      <c r="H315" s="406"/>
      <c r="I315" s="406"/>
      <c r="J315" s="464"/>
      <c r="K315" s="406"/>
      <c r="L315" s="406"/>
      <c r="M315" s="408"/>
    </row>
    <row r="316" spans="1:13" s="471" customFormat="1" ht="33" customHeight="1">
      <c r="A316" s="490"/>
      <c r="B316" s="489" t="s">
        <v>1767</v>
      </c>
      <c r="C316" s="489"/>
      <c r="D316" s="2" t="s">
        <v>1766</v>
      </c>
      <c r="E316" s="457">
        <f t="shared" si="143"/>
        <v>0</v>
      </c>
      <c r="F316" s="7">
        <f aca="true" t="shared" si="145" ref="F316:M316">SUM(F317:F319)</f>
        <v>0</v>
      </c>
      <c r="G316" s="7">
        <f t="shared" si="145"/>
        <v>0</v>
      </c>
      <c r="H316" s="7">
        <f t="shared" si="145"/>
        <v>0</v>
      </c>
      <c r="I316" s="7">
        <f t="shared" si="145"/>
        <v>0</v>
      </c>
      <c r="J316" s="7">
        <f t="shared" si="145"/>
        <v>0</v>
      </c>
      <c r="K316" s="7">
        <f t="shared" si="145"/>
        <v>0</v>
      </c>
      <c r="L316" s="7">
        <f t="shared" si="145"/>
        <v>0</v>
      </c>
      <c r="M316" s="204">
        <f t="shared" si="145"/>
        <v>0</v>
      </c>
    </row>
    <row r="317" spans="1:13" s="471" customFormat="1" ht="15.75">
      <c r="A317" s="490"/>
      <c r="B317" s="475"/>
      <c r="C317" s="491" t="s">
        <v>56</v>
      </c>
      <c r="D317" s="497" t="s">
        <v>1765</v>
      </c>
      <c r="E317" s="457">
        <f t="shared" si="143"/>
        <v>0</v>
      </c>
      <c r="F317" s="55"/>
      <c r="G317" s="55"/>
      <c r="H317" s="55"/>
      <c r="I317" s="55"/>
      <c r="J317" s="518"/>
      <c r="K317" s="55"/>
      <c r="L317" s="55"/>
      <c r="M317" s="470"/>
    </row>
    <row r="318" spans="1:13" s="471" customFormat="1" ht="15.75">
      <c r="A318" s="490"/>
      <c r="B318" s="475"/>
      <c r="C318" s="491" t="s">
        <v>57</v>
      </c>
      <c r="D318" s="497" t="s">
        <v>1764</v>
      </c>
      <c r="E318" s="457">
        <f t="shared" si="143"/>
        <v>0</v>
      </c>
      <c r="F318" s="55"/>
      <c r="G318" s="55"/>
      <c r="H318" s="55"/>
      <c r="I318" s="55"/>
      <c r="J318" s="518"/>
      <c r="K318" s="55"/>
      <c r="L318" s="55"/>
      <c r="M318" s="470"/>
    </row>
    <row r="319" spans="1:13" s="471" customFormat="1" ht="30" customHeight="1">
      <c r="A319" s="490"/>
      <c r="B319" s="475"/>
      <c r="C319" s="498" t="s">
        <v>58</v>
      </c>
      <c r="D319" s="497" t="s">
        <v>1763</v>
      </c>
      <c r="E319" s="457">
        <f t="shared" si="143"/>
        <v>0</v>
      </c>
      <c r="F319" s="55"/>
      <c r="G319" s="55"/>
      <c r="H319" s="55"/>
      <c r="I319" s="55"/>
      <c r="J319" s="518"/>
      <c r="K319" s="55"/>
      <c r="L319" s="55"/>
      <c r="M319" s="470"/>
    </row>
    <row r="320" spans="1:13" ht="15.75">
      <c r="A320" s="465"/>
      <c r="B320" s="479" t="s">
        <v>125</v>
      </c>
      <c r="C320" s="485"/>
      <c r="D320" s="16" t="s">
        <v>1762</v>
      </c>
      <c r="E320" s="457">
        <f t="shared" si="143"/>
        <v>0</v>
      </c>
      <c r="F320" s="406"/>
      <c r="G320" s="406"/>
      <c r="H320" s="406"/>
      <c r="I320" s="406"/>
      <c r="J320" s="464"/>
      <c r="K320" s="406"/>
      <c r="L320" s="406"/>
      <c r="M320" s="408"/>
    </row>
    <row r="321" spans="1:13" ht="33" customHeight="1">
      <c r="A321" s="477" t="s">
        <v>1761</v>
      </c>
      <c r="B321" s="478"/>
      <c r="C321" s="478"/>
      <c r="D321" s="499" t="s">
        <v>1760</v>
      </c>
      <c r="E321" s="457">
        <f t="shared" si="143"/>
        <v>0</v>
      </c>
      <c r="F321" s="406">
        <f aca="true" t="shared" si="146" ref="F321:M321">F323+F324+F325+F326+F327</f>
        <v>0</v>
      </c>
      <c r="G321" s="406">
        <f t="shared" si="146"/>
        <v>0</v>
      </c>
      <c r="H321" s="406">
        <f t="shared" si="146"/>
        <v>0</v>
      </c>
      <c r="I321" s="406">
        <f t="shared" si="146"/>
        <v>0</v>
      </c>
      <c r="J321" s="406">
        <f t="shared" si="146"/>
        <v>0</v>
      </c>
      <c r="K321" s="406">
        <f t="shared" si="146"/>
        <v>0</v>
      </c>
      <c r="L321" s="406">
        <f t="shared" si="146"/>
        <v>0</v>
      </c>
      <c r="M321" s="408">
        <f t="shared" si="146"/>
        <v>0</v>
      </c>
    </row>
    <row r="322" spans="1:13" ht="15.75">
      <c r="A322" s="462" t="s">
        <v>603</v>
      </c>
      <c r="B322" s="460"/>
      <c r="C322" s="463"/>
      <c r="D322" s="499"/>
      <c r="E322" s="457"/>
      <c r="F322" s="406"/>
      <c r="G322" s="406"/>
      <c r="H322" s="406"/>
      <c r="I322" s="406"/>
      <c r="J322" s="464"/>
      <c r="K322" s="406"/>
      <c r="L322" s="406"/>
      <c r="M322" s="408"/>
    </row>
    <row r="323" spans="1:13" ht="15.75">
      <c r="A323" s="465"/>
      <c r="B323" s="460" t="s">
        <v>923</v>
      </c>
      <c r="C323" s="500"/>
      <c r="D323" s="499" t="s">
        <v>1759</v>
      </c>
      <c r="E323" s="457">
        <f aca="true" t="shared" si="147" ref="E323:E331">G323+H323+I323+J323</f>
        <v>0</v>
      </c>
      <c r="F323" s="406"/>
      <c r="G323" s="406"/>
      <c r="H323" s="406"/>
      <c r="I323" s="406"/>
      <c r="J323" s="464"/>
      <c r="K323" s="406"/>
      <c r="L323" s="406"/>
      <c r="M323" s="408"/>
    </row>
    <row r="324" spans="1:13" ht="15.75">
      <c r="A324" s="465"/>
      <c r="B324" s="460" t="s">
        <v>346</v>
      </c>
      <c r="C324" s="500"/>
      <c r="D324" s="499" t="s">
        <v>1758</v>
      </c>
      <c r="E324" s="457">
        <f t="shared" si="147"/>
        <v>0</v>
      </c>
      <c r="F324" s="406"/>
      <c r="G324" s="406"/>
      <c r="H324" s="406"/>
      <c r="I324" s="406"/>
      <c r="J324" s="464"/>
      <c r="K324" s="406"/>
      <c r="L324" s="406"/>
      <c r="M324" s="408"/>
    </row>
    <row r="325" spans="1:13" s="471" customFormat="1" ht="18" customHeight="1">
      <c r="A325" s="490"/>
      <c r="B325" s="473" t="s">
        <v>1517</v>
      </c>
      <c r="C325" s="491"/>
      <c r="D325" s="2" t="s">
        <v>1757</v>
      </c>
      <c r="E325" s="457">
        <f t="shared" si="147"/>
        <v>0</v>
      </c>
      <c r="F325" s="23"/>
      <c r="G325" s="23"/>
      <c r="H325" s="23"/>
      <c r="I325" s="55"/>
      <c r="J325" s="518"/>
      <c r="K325" s="23"/>
      <c r="L325" s="23"/>
      <c r="M325" s="25"/>
    </row>
    <row r="326" spans="1:13" s="471" customFormat="1" ht="18" customHeight="1">
      <c r="A326" s="490"/>
      <c r="B326" s="473" t="s">
        <v>1018</v>
      </c>
      <c r="C326" s="473"/>
      <c r="D326" s="2" t="s">
        <v>1756</v>
      </c>
      <c r="E326" s="457">
        <f t="shared" si="147"/>
        <v>0</v>
      </c>
      <c r="F326" s="55"/>
      <c r="G326" s="55"/>
      <c r="H326" s="55"/>
      <c r="I326" s="55"/>
      <c r="J326" s="518"/>
      <c r="K326" s="55"/>
      <c r="L326" s="55"/>
      <c r="M326" s="470"/>
    </row>
    <row r="327" spans="1:13" ht="15.75">
      <c r="A327" s="465"/>
      <c r="B327" s="460" t="s">
        <v>1755</v>
      </c>
      <c r="C327" s="500"/>
      <c r="D327" s="499" t="s">
        <v>1754</v>
      </c>
      <c r="E327" s="457">
        <f t="shared" si="147"/>
        <v>0</v>
      </c>
      <c r="F327" s="406">
        <f aca="true" t="shared" si="148" ref="F327:M327">F328+F329</f>
        <v>0</v>
      </c>
      <c r="G327" s="406">
        <f t="shared" si="148"/>
        <v>0</v>
      </c>
      <c r="H327" s="406">
        <f t="shared" si="148"/>
        <v>0</v>
      </c>
      <c r="I327" s="406">
        <f t="shared" si="148"/>
        <v>0</v>
      </c>
      <c r="J327" s="406">
        <f t="shared" si="148"/>
        <v>0</v>
      </c>
      <c r="K327" s="406">
        <f t="shared" si="148"/>
        <v>0</v>
      </c>
      <c r="L327" s="406">
        <f t="shared" si="148"/>
        <v>0</v>
      </c>
      <c r="M327" s="408">
        <f t="shared" si="148"/>
        <v>0</v>
      </c>
    </row>
    <row r="328" spans="1:13" ht="15.75">
      <c r="A328" s="465"/>
      <c r="B328" s="460"/>
      <c r="C328" s="463" t="s">
        <v>295</v>
      </c>
      <c r="D328" s="499" t="s">
        <v>1753</v>
      </c>
      <c r="E328" s="457">
        <f t="shared" si="147"/>
        <v>0</v>
      </c>
      <c r="F328" s="406"/>
      <c r="G328" s="406"/>
      <c r="H328" s="406"/>
      <c r="I328" s="406"/>
      <c r="J328" s="464"/>
      <c r="K328" s="406"/>
      <c r="L328" s="406"/>
      <c r="M328" s="408"/>
    </row>
    <row r="329" spans="1:13" ht="19.5" customHeight="1">
      <c r="A329" s="465"/>
      <c r="B329" s="460"/>
      <c r="C329" s="463" t="s">
        <v>1516</v>
      </c>
      <c r="D329" s="499" t="s">
        <v>1752</v>
      </c>
      <c r="E329" s="457">
        <f t="shared" si="147"/>
        <v>0</v>
      </c>
      <c r="F329" s="406"/>
      <c r="G329" s="406"/>
      <c r="H329" s="406"/>
      <c r="I329" s="406"/>
      <c r="J329" s="464"/>
      <c r="K329" s="406"/>
      <c r="L329" s="406"/>
      <c r="M329" s="408"/>
    </row>
    <row r="330" spans="1:13" s="506" customFormat="1" ht="36.75" customHeight="1">
      <c r="A330" s="501" t="s">
        <v>1751</v>
      </c>
      <c r="B330" s="502"/>
      <c r="C330" s="502"/>
      <c r="D330" s="503"/>
      <c r="E330" s="457">
        <f t="shared" si="147"/>
        <v>76785.81</v>
      </c>
      <c r="F330" s="504">
        <f aca="true" t="shared" si="149" ref="F330:M330">F331+F342</f>
        <v>0</v>
      </c>
      <c r="G330" s="504">
        <f t="shared" si="149"/>
        <v>7139.92</v>
      </c>
      <c r="H330" s="504">
        <f t="shared" si="149"/>
        <v>19645.89</v>
      </c>
      <c r="I330" s="504">
        <f t="shared" si="149"/>
        <v>50000</v>
      </c>
      <c r="J330" s="504">
        <f t="shared" si="149"/>
        <v>0</v>
      </c>
      <c r="K330" s="504">
        <f t="shared" si="149"/>
        <v>80010.81401999999</v>
      </c>
      <c r="L330" s="504">
        <f t="shared" si="149"/>
        <v>80317.95726</v>
      </c>
      <c r="M330" s="505">
        <f t="shared" si="149"/>
        <v>79934.02821</v>
      </c>
    </row>
    <row r="331" spans="1:13" ht="32.25" customHeight="1">
      <c r="A331" s="501" t="s">
        <v>1750</v>
      </c>
      <c r="B331" s="502"/>
      <c r="C331" s="502"/>
      <c r="D331" s="2" t="s">
        <v>1749</v>
      </c>
      <c r="E331" s="457">
        <f t="shared" si="147"/>
        <v>76785.81</v>
      </c>
      <c r="F331" s="406">
        <f aca="true" t="shared" si="150" ref="F331:M331">F333+F336+F339+F340+F341</f>
        <v>0</v>
      </c>
      <c r="G331" s="406">
        <f t="shared" si="150"/>
        <v>7139.92</v>
      </c>
      <c r="H331" s="406">
        <f t="shared" si="150"/>
        <v>19645.89</v>
      </c>
      <c r="I331" s="406">
        <f t="shared" si="150"/>
        <v>50000</v>
      </c>
      <c r="J331" s="406">
        <f t="shared" si="150"/>
        <v>0</v>
      </c>
      <c r="K331" s="406">
        <f t="shared" si="150"/>
        <v>80010.81401999999</v>
      </c>
      <c r="L331" s="406">
        <f t="shared" si="150"/>
        <v>80317.95726</v>
      </c>
      <c r="M331" s="408">
        <f t="shared" si="150"/>
        <v>79934.02821</v>
      </c>
    </row>
    <row r="332" spans="1:13" ht="15.75">
      <c r="A332" s="462" t="s">
        <v>603</v>
      </c>
      <c r="B332" s="460"/>
      <c r="C332" s="463"/>
      <c r="D332" s="2"/>
      <c r="E332" s="457"/>
      <c r="F332" s="406"/>
      <c r="G332" s="406"/>
      <c r="H332" s="406"/>
      <c r="I332" s="406"/>
      <c r="J332" s="464"/>
      <c r="K332" s="406"/>
      <c r="L332" s="406"/>
      <c r="M332" s="408"/>
    </row>
    <row r="333" spans="1:37" ht="15.75">
      <c r="A333" s="462"/>
      <c r="B333" s="507" t="s">
        <v>1748</v>
      </c>
      <c r="C333" s="507"/>
      <c r="D333" s="16" t="s">
        <v>1747</v>
      </c>
      <c r="E333" s="457">
        <f aca="true" t="shared" si="151" ref="E333:E342">G333+H333+I333+J333</f>
        <v>76785.81</v>
      </c>
      <c r="F333" s="406">
        <f aca="true" t="shared" si="152" ref="F333:M333">SUM(F334:F335)</f>
        <v>0</v>
      </c>
      <c r="G333" s="406">
        <f t="shared" si="152"/>
        <v>7139.92</v>
      </c>
      <c r="H333" s="406">
        <f t="shared" si="152"/>
        <v>19645.89</v>
      </c>
      <c r="I333" s="406">
        <f t="shared" si="152"/>
        <v>50000</v>
      </c>
      <c r="J333" s="406">
        <f t="shared" si="152"/>
        <v>0</v>
      </c>
      <c r="K333" s="406">
        <f t="shared" si="152"/>
        <v>80010.81401999999</v>
      </c>
      <c r="L333" s="406">
        <f t="shared" si="152"/>
        <v>80317.95726</v>
      </c>
      <c r="M333" s="408">
        <f t="shared" si="152"/>
        <v>79934.02821</v>
      </c>
      <c r="AH333" s="506"/>
      <c r="AI333" s="506"/>
      <c r="AJ333" s="506"/>
      <c r="AK333" s="506"/>
    </row>
    <row r="334" spans="1:13" ht="15.75">
      <c r="A334" s="462"/>
      <c r="B334" s="479"/>
      <c r="C334" s="486" t="s">
        <v>189</v>
      </c>
      <c r="D334" s="16" t="s">
        <v>1746</v>
      </c>
      <c r="E334" s="457">
        <f t="shared" si="151"/>
        <v>0</v>
      </c>
      <c r="F334" s="406"/>
      <c r="G334" s="406"/>
      <c r="H334" s="406"/>
      <c r="I334" s="406"/>
      <c r="J334" s="464"/>
      <c r="K334" s="406"/>
      <c r="L334" s="406"/>
      <c r="M334" s="408"/>
    </row>
    <row r="335" spans="1:13" ht="15.75">
      <c r="A335" s="462"/>
      <c r="B335" s="479"/>
      <c r="C335" s="480" t="s">
        <v>558</v>
      </c>
      <c r="D335" s="16" t="s">
        <v>1745</v>
      </c>
      <c r="E335" s="457">
        <f t="shared" si="151"/>
        <v>76785.81</v>
      </c>
      <c r="F335" s="406"/>
      <c r="G335" s="406">
        <f>7139.92</f>
        <v>7139.92</v>
      </c>
      <c r="H335" s="406">
        <f>19645.89</f>
        <v>19645.89</v>
      </c>
      <c r="I335" s="406">
        <v>50000</v>
      </c>
      <c r="J335" s="464">
        <v>0</v>
      </c>
      <c r="K335" s="354">
        <f>(E335*(4.2)/100+E335)</f>
        <v>80010.81401999999</v>
      </c>
      <c r="L335" s="354">
        <f>(E335*(4.6)/100+E335)</f>
        <v>80317.95726</v>
      </c>
      <c r="M335" s="355">
        <f>(E335*(4.1)/100+E335)</f>
        <v>79934.02821</v>
      </c>
    </row>
    <row r="336" spans="1:13" ht="27" customHeight="1">
      <c r="A336" s="462"/>
      <c r="B336" s="489" t="s">
        <v>1744</v>
      </c>
      <c r="C336" s="489"/>
      <c r="D336" s="16" t="s">
        <v>1743</v>
      </c>
      <c r="E336" s="457">
        <f t="shared" si="151"/>
        <v>0</v>
      </c>
      <c r="F336" s="406">
        <f aca="true" t="shared" si="153" ref="F336:M336">SUM(F337:F338)</f>
        <v>0</v>
      </c>
      <c r="G336" s="406">
        <f t="shared" si="153"/>
        <v>0</v>
      </c>
      <c r="H336" s="406">
        <f t="shared" si="153"/>
        <v>0</v>
      </c>
      <c r="I336" s="406">
        <f t="shared" si="153"/>
        <v>0</v>
      </c>
      <c r="J336" s="406">
        <f t="shared" si="153"/>
        <v>0</v>
      </c>
      <c r="K336" s="406">
        <f t="shared" si="153"/>
        <v>0</v>
      </c>
      <c r="L336" s="406">
        <f t="shared" si="153"/>
        <v>0</v>
      </c>
      <c r="M336" s="408">
        <f t="shared" si="153"/>
        <v>0</v>
      </c>
    </row>
    <row r="337" spans="1:13" ht="15.75">
      <c r="A337" s="462"/>
      <c r="B337" s="487"/>
      <c r="C337" s="484" t="s">
        <v>559</v>
      </c>
      <c r="D337" s="16" t="s">
        <v>1742</v>
      </c>
      <c r="E337" s="457">
        <f t="shared" si="151"/>
        <v>0</v>
      </c>
      <c r="F337" s="406"/>
      <c r="G337" s="406"/>
      <c r="H337" s="406"/>
      <c r="I337" s="406"/>
      <c r="J337" s="464"/>
      <c r="K337" s="406"/>
      <c r="L337" s="406"/>
      <c r="M337" s="408"/>
    </row>
    <row r="338" spans="1:13" ht="15.75">
      <c r="A338" s="462"/>
      <c r="B338" s="487"/>
      <c r="C338" s="484" t="s">
        <v>560</v>
      </c>
      <c r="D338" s="16" t="s">
        <v>1741</v>
      </c>
      <c r="E338" s="457">
        <f t="shared" si="151"/>
        <v>0</v>
      </c>
      <c r="F338" s="406"/>
      <c r="G338" s="406"/>
      <c r="H338" s="406"/>
      <c r="I338" s="406"/>
      <c r="J338" s="464"/>
      <c r="K338" s="406"/>
      <c r="L338" s="406"/>
      <c r="M338" s="408"/>
    </row>
    <row r="339" spans="1:13" ht="15.75">
      <c r="A339" s="462"/>
      <c r="B339" s="479" t="s">
        <v>874</v>
      </c>
      <c r="C339" s="484"/>
      <c r="D339" s="16" t="s">
        <v>1740</v>
      </c>
      <c r="E339" s="457">
        <f t="shared" si="151"/>
        <v>0</v>
      </c>
      <c r="F339" s="406"/>
      <c r="G339" s="406"/>
      <c r="H339" s="406"/>
      <c r="I339" s="406"/>
      <c r="J339" s="464"/>
      <c r="K339" s="406"/>
      <c r="L339" s="406"/>
      <c r="M339" s="408"/>
    </row>
    <row r="340" spans="1:13" ht="15" customHeight="1">
      <c r="A340" s="462"/>
      <c r="B340" s="479" t="s">
        <v>650</v>
      </c>
      <c r="C340" s="484"/>
      <c r="D340" s="16" t="s">
        <v>1739</v>
      </c>
      <c r="E340" s="457">
        <f t="shared" si="151"/>
        <v>0</v>
      </c>
      <c r="F340" s="406"/>
      <c r="G340" s="406"/>
      <c r="H340" s="406"/>
      <c r="I340" s="406"/>
      <c r="J340" s="464"/>
      <c r="K340" s="406"/>
      <c r="L340" s="406"/>
      <c r="M340" s="408"/>
    </row>
    <row r="341" spans="1:13" ht="15.75">
      <c r="A341" s="462"/>
      <c r="B341" s="489" t="s">
        <v>331</v>
      </c>
      <c r="C341" s="489"/>
      <c r="D341" s="16" t="s">
        <v>1738</v>
      </c>
      <c r="E341" s="457">
        <f t="shared" si="151"/>
        <v>0</v>
      </c>
      <c r="F341" s="406"/>
      <c r="G341" s="406"/>
      <c r="H341" s="406"/>
      <c r="I341" s="406"/>
      <c r="J341" s="464"/>
      <c r="K341" s="406"/>
      <c r="L341" s="406"/>
      <c r="M341" s="408"/>
    </row>
    <row r="342" spans="1:13" ht="15.75">
      <c r="A342" s="459" t="s">
        <v>1737</v>
      </c>
      <c r="B342" s="460"/>
      <c r="C342" s="461"/>
      <c r="D342" s="2" t="s">
        <v>1736</v>
      </c>
      <c r="E342" s="457">
        <f t="shared" si="151"/>
        <v>0</v>
      </c>
      <c r="F342" s="406">
        <f aca="true" t="shared" si="154" ref="F342:M342">F344+F345+F348</f>
        <v>0</v>
      </c>
      <c r="G342" s="406">
        <f t="shared" si="154"/>
        <v>0</v>
      </c>
      <c r="H342" s="406">
        <f t="shared" si="154"/>
        <v>0</v>
      </c>
      <c r="I342" s="406">
        <f t="shared" si="154"/>
        <v>0</v>
      </c>
      <c r="J342" s="406">
        <f t="shared" si="154"/>
        <v>0</v>
      </c>
      <c r="K342" s="406">
        <f t="shared" si="154"/>
        <v>0</v>
      </c>
      <c r="L342" s="406">
        <f t="shared" si="154"/>
        <v>0</v>
      </c>
      <c r="M342" s="408">
        <f t="shared" si="154"/>
        <v>0</v>
      </c>
    </row>
    <row r="343" spans="1:13" ht="12.75" customHeight="1">
      <c r="A343" s="462" t="s">
        <v>603</v>
      </c>
      <c r="B343" s="460"/>
      <c r="C343" s="463"/>
      <c r="D343" s="2"/>
      <c r="E343" s="457"/>
      <c r="F343" s="406"/>
      <c r="G343" s="406"/>
      <c r="H343" s="406"/>
      <c r="I343" s="406"/>
      <c r="J343" s="464"/>
      <c r="K343" s="406"/>
      <c r="L343" s="406"/>
      <c r="M343" s="408"/>
    </row>
    <row r="344" spans="1:13" s="471" customFormat="1" ht="15.75">
      <c r="A344" s="298"/>
      <c r="B344" s="329" t="s">
        <v>298</v>
      </c>
      <c r="C344" s="300"/>
      <c r="D344" s="2" t="s">
        <v>1735</v>
      </c>
      <c r="E344" s="457">
        <f aca="true" t="shared" si="155" ref="E344:E350">G344+H344+I344+J344</f>
        <v>0</v>
      </c>
      <c r="F344" s="55"/>
      <c r="G344" s="55"/>
      <c r="H344" s="55"/>
      <c r="I344" s="55"/>
      <c r="J344" s="518"/>
      <c r="K344" s="55"/>
      <c r="L344" s="55"/>
      <c r="M344" s="470"/>
    </row>
    <row r="345" spans="1:13" ht="15.75">
      <c r="A345" s="462"/>
      <c r="B345" s="489" t="s">
        <v>1734</v>
      </c>
      <c r="C345" s="489"/>
      <c r="D345" s="16" t="s">
        <v>1733</v>
      </c>
      <c r="E345" s="457">
        <f t="shared" si="155"/>
        <v>0</v>
      </c>
      <c r="F345" s="406">
        <f aca="true" t="shared" si="156" ref="F345:M345">SUM(F346:F347)</f>
        <v>0</v>
      </c>
      <c r="G345" s="406">
        <f t="shared" si="156"/>
        <v>0</v>
      </c>
      <c r="H345" s="406">
        <f t="shared" si="156"/>
        <v>0</v>
      </c>
      <c r="I345" s="406">
        <f t="shared" si="156"/>
        <v>0</v>
      </c>
      <c r="J345" s="406">
        <f t="shared" si="156"/>
        <v>0</v>
      </c>
      <c r="K345" s="406">
        <f t="shared" si="156"/>
        <v>0</v>
      </c>
      <c r="L345" s="406">
        <f t="shared" si="156"/>
        <v>0</v>
      </c>
      <c r="M345" s="408">
        <f t="shared" si="156"/>
        <v>0</v>
      </c>
    </row>
    <row r="346" spans="1:13" ht="15.75">
      <c r="A346" s="462"/>
      <c r="B346" s="479"/>
      <c r="C346" s="484" t="s">
        <v>561</v>
      </c>
      <c r="D346" s="16" t="s">
        <v>1732</v>
      </c>
      <c r="E346" s="457">
        <f t="shared" si="155"/>
        <v>0</v>
      </c>
      <c r="F346" s="406"/>
      <c r="G346" s="406"/>
      <c r="H346" s="406"/>
      <c r="I346" s="406"/>
      <c r="J346" s="464"/>
      <c r="K346" s="406"/>
      <c r="L346" s="406"/>
      <c r="M346" s="408"/>
    </row>
    <row r="347" spans="1:13" ht="15.75">
      <c r="A347" s="462"/>
      <c r="B347" s="479"/>
      <c r="C347" s="484" t="s">
        <v>962</v>
      </c>
      <c r="D347" s="16" t="s">
        <v>1731</v>
      </c>
      <c r="E347" s="457">
        <f t="shared" si="155"/>
        <v>0</v>
      </c>
      <c r="F347" s="406"/>
      <c r="G347" s="406"/>
      <c r="H347" s="406"/>
      <c r="I347" s="406"/>
      <c r="J347" s="464"/>
      <c r="K347" s="406"/>
      <c r="L347" s="406"/>
      <c r="M347" s="408"/>
    </row>
    <row r="348" spans="1:13" ht="15.75">
      <c r="A348" s="462"/>
      <c r="B348" s="479" t="s">
        <v>181</v>
      </c>
      <c r="C348" s="484"/>
      <c r="D348" s="16" t="s">
        <v>1730</v>
      </c>
      <c r="E348" s="457">
        <f t="shared" si="155"/>
        <v>0</v>
      </c>
      <c r="F348" s="406"/>
      <c r="G348" s="406"/>
      <c r="H348" s="406"/>
      <c r="I348" s="406"/>
      <c r="J348" s="464"/>
      <c r="K348" s="406"/>
      <c r="L348" s="406"/>
      <c r="M348" s="408"/>
    </row>
    <row r="349" spans="1:13" ht="15.75">
      <c r="A349" s="508" t="s">
        <v>1729</v>
      </c>
      <c r="B349" s="509"/>
      <c r="C349" s="510"/>
      <c r="D349" s="30" t="s">
        <v>1728</v>
      </c>
      <c r="E349" s="457">
        <f t="shared" si="155"/>
        <v>0</v>
      </c>
      <c r="F349" s="406">
        <f aca="true" t="shared" si="157" ref="F349:M349">F350+F355+F359+F365</f>
        <v>0</v>
      </c>
      <c r="G349" s="406">
        <f t="shared" si="157"/>
        <v>0</v>
      </c>
      <c r="H349" s="406">
        <f t="shared" si="157"/>
        <v>0</v>
      </c>
      <c r="I349" s="406">
        <f t="shared" si="157"/>
        <v>0</v>
      </c>
      <c r="J349" s="406">
        <f t="shared" si="157"/>
        <v>0</v>
      </c>
      <c r="K349" s="406">
        <f t="shared" si="157"/>
        <v>0</v>
      </c>
      <c r="L349" s="406">
        <f t="shared" si="157"/>
        <v>0</v>
      </c>
      <c r="M349" s="408">
        <f t="shared" si="157"/>
        <v>0</v>
      </c>
    </row>
    <row r="350" spans="1:13" ht="15.75">
      <c r="A350" s="511" t="s">
        <v>1727</v>
      </c>
      <c r="B350" s="512"/>
      <c r="C350" s="510"/>
      <c r="D350" s="2" t="s">
        <v>1726</v>
      </c>
      <c r="E350" s="457">
        <f t="shared" si="155"/>
        <v>0</v>
      </c>
      <c r="F350" s="406">
        <f aca="true" t="shared" si="158" ref="F350:M350">F352</f>
        <v>0</v>
      </c>
      <c r="G350" s="406">
        <f t="shared" si="158"/>
        <v>0</v>
      </c>
      <c r="H350" s="406">
        <f t="shared" si="158"/>
        <v>0</v>
      </c>
      <c r="I350" s="406">
        <f t="shared" si="158"/>
        <v>0</v>
      </c>
      <c r="J350" s="406">
        <f t="shared" si="158"/>
        <v>0</v>
      </c>
      <c r="K350" s="406">
        <f t="shared" si="158"/>
        <v>0</v>
      </c>
      <c r="L350" s="406">
        <f t="shared" si="158"/>
        <v>0</v>
      </c>
      <c r="M350" s="408">
        <f t="shared" si="158"/>
        <v>0</v>
      </c>
    </row>
    <row r="351" spans="1:13" ht="15.75">
      <c r="A351" s="513" t="s">
        <v>603</v>
      </c>
      <c r="B351" s="514"/>
      <c r="C351" s="515"/>
      <c r="D351" s="2"/>
      <c r="E351" s="457"/>
      <c r="F351" s="406"/>
      <c r="G351" s="406"/>
      <c r="H351" s="406"/>
      <c r="I351" s="406"/>
      <c r="J351" s="464"/>
      <c r="K351" s="406"/>
      <c r="L351" s="406"/>
      <c r="M351" s="408"/>
    </row>
    <row r="352" spans="1:13" ht="24" customHeight="1">
      <c r="A352" s="513"/>
      <c r="B352" s="516" t="s">
        <v>1725</v>
      </c>
      <c r="C352" s="516"/>
      <c r="D352" s="2" t="s">
        <v>1724</v>
      </c>
      <c r="E352" s="457">
        <f>G352+H352+I352+J352</f>
        <v>0</v>
      </c>
      <c r="F352" s="406">
        <f aca="true" t="shared" si="159" ref="F352:M352">SUM(F353:F354)</f>
        <v>0</v>
      </c>
      <c r="G352" s="406">
        <f t="shared" si="159"/>
        <v>0</v>
      </c>
      <c r="H352" s="406">
        <f t="shared" si="159"/>
        <v>0</v>
      </c>
      <c r="I352" s="406">
        <f t="shared" si="159"/>
        <v>0</v>
      </c>
      <c r="J352" s="406">
        <f t="shared" si="159"/>
        <v>0</v>
      </c>
      <c r="K352" s="406">
        <f t="shared" si="159"/>
        <v>0</v>
      </c>
      <c r="L352" s="406">
        <f t="shared" si="159"/>
        <v>0</v>
      </c>
      <c r="M352" s="408">
        <f t="shared" si="159"/>
        <v>0</v>
      </c>
    </row>
    <row r="353" spans="1:13" ht="15.75">
      <c r="A353" s="513"/>
      <c r="B353" s="514"/>
      <c r="C353" s="515" t="s">
        <v>479</v>
      </c>
      <c r="D353" s="2" t="s">
        <v>1723</v>
      </c>
      <c r="E353" s="457">
        <f>G353+H353+I353+J353</f>
        <v>0</v>
      </c>
      <c r="F353" s="406"/>
      <c r="G353" s="406"/>
      <c r="H353" s="406"/>
      <c r="I353" s="406"/>
      <c r="J353" s="464"/>
      <c r="K353" s="406"/>
      <c r="L353" s="406"/>
      <c r="M353" s="408"/>
    </row>
    <row r="354" spans="1:13" ht="15.75">
      <c r="A354" s="513"/>
      <c r="B354" s="514"/>
      <c r="C354" s="515" t="s">
        <v>1722</v>
      </c>
      <c r="D354" s="2" t="s">
        <v>1721</v>
      </c>
      <c r="E354" s="457">
        <f>G354+H354+I354+J354</f>
        <v>0</v>
      </c>
      <c r="F354" s="406"/>
      <c r="G354" s="406"/>
      <c r="H354" s="406"/>
      <c r="I354" s="406"/>
      <c r="J354" s="464"/>
      <c r="K354" s="406"/>
      <c r="L354" s="406"/>
      <c r="M354" s="408"/>
    </row>
    <row r="355" spans="1:13" ht="15.75" customHeight="1">
      <c r="A355" s="508" t="s">
        <v>1720</v>
      </c>
      <c r="B355" s="514"/>
      <c r="C355" s="515"/>
      <c r="D355" s="2" t="s">
        <v>1719</v>
      </c>
      <c r="E355" s="457">
        <f>G355+H355+I355+J355</f>
        <v>0</v>
      </c>
      <c r="F355" s="406">
        <f aca="true" t="shared" si="160" ref="F355:M355">F357+F358</f>
        <v>0</v>
      </c>
      <c r="G355" s="406">
        <f t="shared" si="160"/>
        <v>0</v>
      </c>
      <c r="H355" s="406">
        <f t="shared" si="160"/>
        <v>0</v>
      </c>
      <c r="I355" s="406">
        <f t="shared" si="160"/>
        <v>0</v>
      </c>
      <c r="J355" s="406">
        <f t="shared" si="160"/>
        <v>0</v>
      </c>
      <c r="K355" s="406">
        <f t="shared" si="160"/>
        <v>0</v>
      </c>
      <c r="L355" s="406">
        <f t="shared" si="160"/>
        <v>0</v>
      </c>
      <c r="M355" s="408">
        <f t="shared" si="160"/>
        <v>0</v>
      </c>
    </row>
    <row r="356" spans="1:13" ht="15.75">
      <c r="A356" s="462" t="s">
        <v>603</v>
      </c>
      <c r="B356" s="460"/>
      <c r="C356" s="463"/>
      <c r="D356" s="2"/>
      <c r="E356" s="457"/>
      <c r="F356" s="406"/>
      <c r="G356" s="406"/>
      <c r="H356" s="406"/>
      <c r="I356" s="406"/>
      <c r="J356" s="464"/>
      <c r="K356" s="406"/>
      <c r="L356" s="406"/>
      <c r="M356" s="408"/>
    </row>
    <row r="357" spans="1:13" ht="15.75">
      <c r="A357" s="488"/>
      <c r="B357" s="460" t="s">
        <v>674</v>
      </c>
      <c r="C357" s="463"/>
      <c r="D357" s="2" t="s">
        <v>1718</v>
      </c>
      <c r="E357" s="457">
        <f>G357+H357+I357+J357</f>
        <v>0</v>
      </c>
      <c r="F357" s="406"/>
      <c r="G357" s="406"/>
      <c r="H357" s="406"/>
      <c r="I357" s="406"/>
      <c r="J357" s="464"/>
      <c r="K357" s="406"/>
      <c r="L357" s="406"/>
      <c r="M357" s="408"/>
    </row>
    <row r="358" spans="1:13" ht="15.75">
      <c r="A358" s="488"/>
      <c r="B358" s="460" t="s">
        <v>1717</v>
      </c>
      <c r="C358" s="463"/>
      <c r="D358" s="2" t="s">
        <v>1716</v>
      </c>
      <c r="E358" s="457">
        <f>G358+H358+I358+J358</f>
        <v>0</v>
      </c>
      <c r="F358" s="406"/>
      <c r="G358" s="406"/>
      <c r="H358" s="406"/>
      <c r="I358" s="406"/>
      <c r="J358" s="464"/>
      <c r="K358" s="406"/>
      <c r="L358" s="406"/>
      <c r="M358" s="408"/>
    </row>
    <row r="359" spans="1:13" s="471" customFormat="1" ht="15" customHeight="1">
      <c r="A359" s="467" t="s">
        <v>1715</v>
      </c>
      <c r="B359" s="473"/>
      <c r="C359" s="517"/>
      <c r="D359" s="30">
        <v>83.06</v>
      </c>
      <c r="E359" s="457">
        <f>G359+H359+I359+J359</f>
        <v>0</v>
      </c>
      <c r="F359" s="55">
        <f aca="true" t="shared" si="161" ref="F359:M359">F361</f>
        <v>0</v>
      </c>
      <c r="G359" s="55">
        <f t="shared" si="161"/>
        <v>0</v>
      </c>
      <c r="H359" s="55">
        <f t="shared" si="161"/>
        <v>0</v>
      </c>
      <c r="I359" s="55">
        <f t="shared" si="161"/>
        <v>0</v>
      </c>
      <c r="J359" s="55">
        <f t="shared" si="161"/>
        <v>0</v>
      </c>
      <c r="K359" s="55">
        <f t="shared" si="161"/>
        <v>0</v>
      </c>
      <c r="L359" s="55">
        <f t="shared" si="161"/>
        <v>0</v>
      </c>
      <c r="M359" s="470">
        <f t="shared" si="161"/>
        <v>0</v>
      </c>
    </row>
    <row r="360" spans="1:13" s="471" customFormat="1" ht="12" customHeight="1">
      <c r="A360" s="298" t="s">
        <v>603</v>
      </c>
      <c r="B360" s="299"/>
      <c r="C360" s="300"/>
      <c r="D360" s="2"/>
      <c r="E360" s="457"/>
      <c r="F360" s="55"/>
      <c r="G360" s="55"/>
      <c r="H360" s="55"/>
      <c r="I360" s="55"/>
      <c r="J360" s="518"/>
      <c r="K360" s="55"/>
      <c r="L360" s="55"/>
      <c r="M360" s="470"/>
    </row>
    <row r="361" spans="1:13" s="471" customFormat="1" ht="15.75">
      <c r="A361" s="490"/>
      <c r="B361" s="473" t="s">
        <v>1714</v>
      </c>
      <c r="C361" s="517"/>
      <c r="D361" s="2" t="s">
        <v>1713</v>
      </c>
      <c r="E361" s="457">
        <f>G361+H361+I361+J361</f>
        <v>0</v>
      </c>
      <c r="F361" s="55">
        <f aca="true" t="shared" si="162" ref="F361:M361">SUM(F362:F364)</f>
        <v>0</v>
      </c>
      <c r="G361" s="55">
        <f t="shared" si="162"/>
        <v>0</v>
      </c>
      <c r="H361" s="55">
        <f t="shared" si="162"/>
        <v>0</v>
      </c>
      <c r="I361" s="55">
        <f t="shared" si="162"/>
        <v>0</v>
      </c>
      <c r="J361" s="55">
        <f t="shared" si="162"/>
        <v>0</v>
      </c>
      <c r="K361" s="55">
        <f t="shared" si="162"/>
        <v>0</v>
      </c>
      <c r="L361" s="55">
        <f t="shared" si="162"/>
        <v>0</v>
      </c>
      <c r="M361" s="470">
        <f t="shared" si="162"/>
        <v>0</v>
      </c>
    </row>
    <row r="362" spans="1:13" s="471" customFormat="1" ht="15.75">
      <c r="A362" s="490"/>
      <c r="B362" s="473"/>
      <c r="C362" s="482" t="s">
        <v>268</v>
      </c>
      <c r="D362" s="2" t="s">
        <v>1712</v>
      </c>
      <c r="E362" s="457">
        <f>G362+H362+I362+J362</f>
        <v>0</v>
      </c>
      <c r="F362" s="55"/>
      <c r="G362" s="55"/>
      <c r="H362" s="55"/>
      <c r="I362" s="55"/>
      <c r="J362" s="518"/>
      <c r="K362" s="55"/>
      <c r="L362" s="55"/>
      <c r="M362" s="470"/>
    </row>
    <row r="363" spans="1:13" s="471" customFormat="1" ht="15.75">
      <c r="A363" s="490"/>
      <c r="B363" s="473"/>
      <c r="C363" s="482" t="s">
        <v>10</v>
      </c>
      <c r="D363" s="2" t="s">
        <v>1711</v>
      </c>
      <c r="E363" s="457">
        <f>G363+H363+I363+J363</f>
        <v>0</v>
      </c>
      <c r="F363" s="55"/>
      <c r="G363" s="55"/>
      <c r="H363" s="55"/>
      <c r="I363" s="55"/>
      <c r="J363" s="518"/>
      <c r="K363" s="55"/>
      <c r="L363" s="55"/>
      <c r="M363" s="470"/>
    </row>
    <row r="364" spans="1:13" s="471" customFormat="1" ht="15.75">
      <c r="A364" s="490"/>
      <c r="B364" s="473"/>
      <c r="C364" s="491" t="s">
        <v>794</v>
      </c>
      <c r="D364" s="497" t="s">
        <v>1710</v>
      </c>
      <c r="E364" s="457">
        <f>G364+H364+I364+J364</f>
        <v>0</v>
      </c>
      <c r="F364" s="55"/>
      <c r="G364" s="55"/>
      <c r="H364" s="55"/>
      <c r="I364" s="55"/>
      <c r="J364" s="518"/>
      <c r="K364" s="55"/>
      <c r="L364" s="55"/>
      <c r="M364" s="470"/>
    </row>
    <row r="365" spans="1:13" ht="15.75">
      <c r="A365" s="459" t="s">
        <v>1709</v>
      </c>
      <c r="B365" s="460"/>
      <c r="C365" s="461"/>
      <c r="D365" s="2" t="s">
        <v>1708</v>
      </c>
      <c r="E365" s="457">
        <f>G365+H365+I365+J365</f>
        <v>0</v>
      </c>
      <c r="F365" s="406">
        <f aca="true" t="shared" si="163" ref="F365:M365">F367+F371+F373</f>
        <v>0</v>
      </c>
      <c r="G365" s="406">
        <f t="shared" si="163"/>
        <v>0</v>
      </c>
      <c r="H365" s="406">
        <f t="shared" si="163"/>
        <v>0</v>
      </c>
      <c r="I365" s="406">
        <f t="shared" si="163"/>
        <v>0</v>
      </c>
      <c r="J365" s="406">
        <f t="shared" si="163"/>
        <v>0</v>
      </c>
      <c r="K365" s="406">
        <f t="shared" si="163"/>
        <v>0</v>
      </c>
      <c r="L365" s="406">
        <f t="shared" si="163"/>
        <v>0</v>
      </c>
      <c r="M365" s="408">
        <f t="shared" si="163"/>
        <v>0</v>
      </c>
    </row>
    <row r="366" spans="1:13" ht="15.75">
      <c r="A366" s="462" t="s">
        <v>603</v>
      </c>
      <c r="B366" s="460"/>
      <c r="C366" s="463"/>
      <c r="D366" s="2"/>
      <c r="E366" s="457"/>
      <c r="F366" s="406"/>
      <c r="G366" s="406"/>
      <c r="H366" s="406"/>
      <c r="I366" s="406"/>
      <c r="J366" s="464"/>
      <c r="K366" s="406"/>
      <c r="L366" s="406"/>
      <c r="M366" s="408"/>
    </row>
    <row r="367" spans="1:13" ht="15.75">
      <c r="A367" s="462"/>
      <c r="B367" s="479" t="s">
        <v>1707</v>
      </c>
      <c r="C367" s="485"/>
      <c r="D367" s="16" t="s">
        <v>1706</v>
      </c>
      <c r="E367" s="457">
        <f aca="true" t="shared" si="164" ref="E367:E375">G367+H367+I367+J367</f>
        <v>0</v>
      </c>
      <c r="F367" s="406">
        <f aca="true" t="shared" si="165" ref="F367:M367">SUM(F368:F370)</f>
        <v>0</v>
      </c>
      <c r="G367" s="406">
        <f t="shared" si="165"/>
        <v>0</v>
      </c>
      <c r="H367" s="406">
        <f t="shared" si="165"/>
        <v>0</v>
      </c>
      <c r="I367" s="406">
        <f t="shared" si="165"/>
        <v>0</v>
      </c>
      <c r="J367" s="406">
        <f t="shared" si="165"/>
        <v>0</v>
      </c>
      <c r="K367" s="406">
        <f t="shared" si="165"/>
        <v>0</v>
      </c>
      <c r="L367" s="406">
        <f t="shared" si="165"/>
        <v>0</v>
      </c>
      <c r="M367" s="408">
        <f t="shared" si="165"/>
        <v>0</v>
      </c>
    </row>
    <row r="368" spans="1:13" ht="15.75">
      <c r="A368" s="462"/>
      <c r="B368" s="479"/>
      <c r="C368" s="486" t="s">
        <v>681</v>
      </c>
      <c r="D368" s="519" t="s">
        <v>1705</v>
      </c>
      <c r="E368" s="457">
        <f t="shared" si="164"/>
        <v>0</v>
      </c>
      <c r="F368" s="406"/>
      <c r="G368" s="406"/>
      <c r="H368" s="406"/>
      <c r="I368" s="406"/>
      <c r="J368" s="464"/>
      <c r="K368" s="406"/>
      <c r="L368" s="406"/>
      <c r="M368" s="408"/>
    </row>
    <row r="369" spans="1:13" ht="15.75">
      <c r="A369" s="494"/>
      <c r="B369" s="520"/>
      <c r="C369" s="521" t="s">
        <v>682</v>
      </c>
      <c r="D369" s="519" t="s">
        <v>1704</v>
      </c>
      <c r="E369" s="457">
        <f t="shared" si="164"/>
        <v>0</v>
      </c>
      <c r="F369" s="406"/>
      <c r="G369" s="406"/>
      <c r="H369" s="406"/>
      <c r="I369" s="406"/>
      <c r="J369" s="464"/>
      <c r="K369" s="406"/>
      <c r="L369" s="406"/>
      <c r="M369" s="408"/>
    </row>
    <row r="370" spans="1:13" ht="15.75">
      <c r="A370" s="462"/>
      <c r="B370" s="479"/>
      <c r="C370" s="484" t="s">
        <v>683</v>
      </c>
      <c r="D370" s="519" t="s">
        <v>1703</v>
      </c>
      <c r="E370" s="457">
        <f t="shared" si="164"/>
        <v>0</v>
      </c>
      <c r="F370" s="406"/>
      <c r="G370" s="406"/>
      <c r="H370" s="406"/>
      <c r="I370" s="406"/>
      <c r="J370" s="464"/>
      <c r="K370" s="406"/>
      <c r="L370" s="406"/>
      <c r="M370" s="408"/>
    </row>
    <row r="371" spans="1:13" ht="15.75">
      <c r="A371" s="462"/>
      <c r="B371" s="479" t="s">
        <v>1702</v>
      </c>
      <c r="C371" s="484"/>
      <c r="D371" s="16" t="s">
        <v>1701</v>
      </c>
      <c r="E371" s="457">
        <f t="shared" si="164"/>
        <v>0</v>
      </c>
      <c r="F371" s="406">
        <f aca="true" t="shared" si="166" ref="F371:M371">F372</f>
        <v>0</v>
      </c>
      <c r="G371" s="406">
        <f t="shared" si="166"/>
        <v>0</v>
      </c>
      <c r="H371" s="406">
        <f t="shared" si="166"/>
        <v>0</v>
      </c>
      <c r="I371" s="406">
        <f t="shared" si="166"/>
        <v>0</v>
      </c>
      <c r="J371" s="406">
        <f t="shared" si="166"/>
        <v>0</v>
      </c>
      <c r="K371" s="406">
        <f t="shared" si="166"/>
        <v>0</v>
      </c>
      <c r="L371" s="406">
        <f t="shared" si="166"/>
        <v>0</v>
      </c>
      <c r="M371" s="408">
        <f t="shared" si="166"/>
        <v>0</v>
      </c>
    </row>
    <row r="372" spans="1:13" ht="15.75">
      <c r="A372" s="462"/>
      <c r="B372" s="479"/>
      <c r="C372" s="484" t="s">
        <v>351</v>
      </c>
      <c r="D372" s="16" t="s">
        <v>1700</v>
      </c>
      <c r="E372" s="457">
        <f t="shared" si="164"/>
        <v>0</v>
      </c>
      <c r="F372" s="406"/>
      <c r="G372" s="406"/>
      <c r="H372" s="406"/>
      <c r="I372" s="406"/>
      <c r="J372" s="464"/>
      <c r="K372" s="406"/>
      <c r="L372" s="406"/>
      <c r="M372" s="408"/>
    </row>
    <row r="373" spans="1:13" ht="15.75">
      <c r="A373" s="462"/>
      <c r="B373" s="479" t="s">
        <v>645</v>
      </c>
      <c r="C373" s="522"/>
      <c r="D373" s="16" t="s">
        <v>1699</v>
      </c>
      <c r="E373" s="457">
        <f t="shared" si="164"/>
        <v>0</v>
      </c>
      <c r="F373" s="406"/>
      <c r="G373" s="406"/>
      <c r="H373" s="406"/>
      <c r="I373" s="406"/>
      <c r="J373" s="464"/>
      <c r="K373" s="406"/>
      <c r="L373" s="406"/>
      <c r="M373" s="408"/>
    </row>
    <row r="374" spans="1:13" ht="15.75">
      <c r="A374" s="488" t="s">
        <v>1698</v>
      </c>
      <c r="B374" s="523"/>
      <c r="C374" s="524"/>
      <c r="D374" s="499" t="s">
        <v>1697</v>
      </c>
      <c r="E374" s="457">
        <f t="shared" si="164"/>
        <v>5.4569682106375694E-12</v>
      </c>
      <c r="F374" s="406">
        <f aca="true" t="shared" si="167" ref="F374:M374">F23-F260</f>
        <v>0</v>
      </c>
      <c r="G374" s="406">
        <f t="shared" si="167"/>
        <v>993.0799999999999</v>
      </c>
      <c r="H374" s="406">
        <f t="shared" si="167"/>
        <v>-993.0799999999945</v>
      </c>
      <c r="I374" s="406">
        <f t="shared" si="167"/>
        <v>0</v>
      </c>
      <c r="J374" s="406">
        <f t="shared" si="167"/>
        <v>0</v>
      </c>
      <c r="K374" s="406">
        <f t="shared" si="167"/>
        <v>0</v>
      </c>
      <c r="L374" s="406">
        <f t="shared" si="167"/>
        <v>0</v>
      </c>
      <c r="M374" s="408">
        <f t="shared" si="167"/>
        <v>0</v>
      </c>
    </row>
    <row r="375" spans="1:13" ht="16.5" thickBot="1">
      <c r="A375" s="525" t="s">
        <v>1515</v>
      </c>
      <c r="B375" s="526"/>
      <c r="C375" s="527"/>
      <c r="D375" s="528" t="s">
        <v>1696</v>
      </c>
      <c r="E375" s="537">
        <f t="shared" si="164"/>
        <v>0</v>
      </c>
      <c r="F375" s="534"/>
      <c r="G375" s="534"/>
      <c r="H375" s="534"/>
      <c r="I375" s="534"/>
      <c r="J375" s="535"/>
      <c r="K375" s="534"/>
      <c r="L375" s="534"/>
      <c r="M375" s="536"/>
    </row>
    <row r="376" spans="1:4" ht="15.75">
      <c r="A376" s="98"/>
      <c r="B376" s="379"/>
      <c r="C376" s="380"/>
      <c r="D376" s="538"/>
    </row>
    <row r="378" spans="1:10" ht="12.75" customHeight="1">
      <c r="A378" s="539" t="s">
        <v>238</v>
      </c>
      <c r="B378" s="539"/>
      <c r="C378" s="540" t="s">
        <v>1045</v>
      </c>
      <c r="D378" s="540"/>
      <c r="E378" s="10"/>
      <c r="F378" s="10"/>
      <c r="G378" s="10"/>
      <c r="H378" s="10"/>
      <c r="I378" s="10"/>
      <c r="J378" s="10"/>
    </row>
    <row r="379" spans="1:10" ht="15.75">
      <c r="A379" s="539"/>
      <c r="B379" s="539"/>
      <c r="C379" s="540"/>
      <c r="D379" s="540"/>
      <c r="E379" s="10"/>
      <c r="F379" s="97"/>
      <c r="G379" s="97"/>
      <c r="H379" s="97"/>
      <c r="I379" s="10"/>
      <c r="J379" s="10"/>
    </row>
    <row r="380" spans="1:10" ht="31.5">
      <c r="A380" s="10"/>
      <c r="B380" s="10"/>
      <c r="C380" s="267" t="s">
        <v>1695</v>
      </c>
      <c r="D380" s="541"/>
      <c r="E380" s="10"/>
      <c r="F380" s="10"/>
      <c r="G380" s="268" t="s">
        <v>273</v>
      </c>
      <c r="H380" s="10"/>
      <c r="I380" s="10"/>
      <c r="J380" s="10"/>
    </row>
    <row r="381" spans="1:10" ht="15.75">
      <c r="A381" s="10"/>
      <c r="B381" s="10"/>
      <c r="C381" s="542"/>
      <c r="D381" s="10"/>
      <c r="E381" s="10"/>
      <c r="F381" s="10"/>
      <c r="G381" s="506" t="s">
        <v>274</v>
      </c>
      <c r="H381" s="10"/>
      <c r="J381" s="10"/>
    </row>
  </sheetData>
  <sheetProtection/>
  <mergeCells count="75">
    <mergeCell ref="B190:C190"/>
    <mergeCell ref="A89:C89"/>
    <mergeCell ref="C378:D379"/>
    <mergeCell ref="A378:B379"/>
    <mergeCell ref="A153:C153"/>
    <mergeCell ref="A157:C157"/>
    <mergeCell ref="B161:C161"/>
    <mergeCell ref="A163:C163"/>
    <mergeCell ref="A164:C164"/>
    <mergeCell ref="B182:C182"/>
    <mergeCell ref="A188:C188"/>
    <mergeCell ref="A5:J5"/>
    <mergeCell ref="A6:J6"/>
    <mergeCell ref="A9:C11"/>
    <mergeCell ref="D9:D11"/>
    <mergeCell ref="E9:J9"/>
    <mergeCell ref="A37:C37"/>
    <mergeCell ref="B113:C113"/>
    <mergeCell ref="B120:C120"/>
    <mergeCell ref="A98:C98"/>
    <mergeCell ref="A28:C28"/>
    <mergeCell ref="A29:C29"/>
    <mergeCell ref="K9:M9"/>
    <mergeCell ref="E10:F10"/>
    <mergeCell ref="G10:J10"/>
    <mergeCell ref="K10:K11"/>
    <mergeCell ref="L10:L11"/>
    <mergeCell ref="M10:M11"/>
    <mergeCell ref="B15:C15"/>
    <mergeCell ref="A12:C12"/>
    <mergeCell ref="B109:C109"/>
    <mergeCell ref="A72:C72"/>
    <mergeCell ref="B74:C74"/>
    <mergeCell ref="A41:C41"/>
    <mergeCell ref="B84:C84"/>
    <mergeCell ref="A99:C99"/>
    <mergeCell ref="B101:C101"/>
    <mergeCell ref="B104:C104"/>
    <mergeCell ref="A48:C48"/>
    <mergeCell ref="B66:C66"/>
    <mergeCell ref="B200:C200"/>
    <mergeCell ref="A205:C205"/>
    <mergeCell ref="A214:C214"/>
    <mergeCell ref="A215:C215"/>
    <mergeCell ref="B21:C21"/>
    <mergeCell ref="B26:C26"/>
    <mergeCell ref="A144:C144"/>
    <mergeCell ref="A145:C145"/>
    <mergeCell ref="B45:C45"/>
    <mergeCell ref="A47:C47"/>
    <mergeCell ref="B236:C236"/>
    <mergeCell ref="A260:C260"/>
    <mergeCell ref="A261:C261"/>
    <mergeCell ref="A269:C269"/>
    <mergeCell ref="B217:C217"/>
    <mergeCell ref="B220:C220"/>
    <mergeCell ref="B225:C225"/>
    <mergeCell ref="B229:C229"/>
    <mergeCell ref="A304:C304"/>
    <mergeCell ref="B306:C306"/>
    <mergeCell ref="B316:C316"/>
    <mergeCell ref="A273:C273"/>
    <mergeCell ref="B277:C277"/>
    <mergeCell ref="A279:C279"/>
    <mergeCell ref="A280:C280"/>
    <mergeCell ref="K1:M1"/>
    <mergeCell ref="A321:C321"/>
    <mergeCell ref="A330:C330"/>
    <mergeCell ref="B345:C345"/>
    <mergeCell ref="B352:C352"/>
    <mergeCell ref="A331:C331"/>
    <mergeCell ref="B333:C333"/>
    <mergeCell ref="B336:C336"/>
    <mergeCell ref="B341:C341"/>
    <mergeCell ref="B298:C298"/>
  </mergeCells>
  <printOptions horizontalCentered="1"/>
  <pageMargins left="0.31496062992125984" right="0.15748031496062992" top="0.35433070866141736" bottom="0.2362204724409449" header="0.31496062992125984" footer="0.15748031496062992"/>
  <pageSetup blackAndWhite="1" horizontalDpi="600" verticalDpi="600" orientation="landscape" paperSize="9" scale="75" r:id="rId2"/>
  <headerFooter>
    <oddFooter>&amp;R&amp;P</oddFooter>
  </headerFooter>
  <drawing r:id="rId1"/>
</worksheet>
</file>

<file path=xl/worksheets/sheet4.xml><?xml version="1.0" encoding="utf-8"?>
<worksheet xmlns="http://schemas.openxmlformats.org/spreadsheetml/2006/main" xmlns:r="http://schemas.openxmlformats.org/officeDocument/2006/relationships">
  <sheetPr>
    <tabColor indexed="10"/>
  </sheetPr>
  <dimension ref="A1:M416"/>
  <sheetViews>
    <sheetView zoomScalePageLayoutView="0" workbookViewId="0" topLeftCell="A1">
      <selection activeCell="A1" sqref="A1:IV16384"/>
    </sheetView>
  </sheetViews>
  <sheetFormatPr defaultColWidth="8.8515625" defaultRowHeight="12.75"/>
  <cols>
    <col min="1" max="1" width="4.57421875" style="17" customWidth="1"/>
    <col min="2" max="2" width="5.28125" style="17" customWidth="1"/>
    <col min="3" max="3" width="63.28125" style="17" customWidth="1"/>
    <col min="4" max="4" width="12.28125" style="17" customWidth="1"/>
    <col min="5" max="5" width="12.140625" style="17" customWidth="1"/>
    <col min="6" max="6" width="15.8515625" style="17" customWidth="1"/>
    <col min="7" max="7" width="10.140625" style="17" customWidth="1"/>
    <col min="8" max="8" width="11.8515625" style="17" customWidth="1"/>
    <col min="9" max="10" width="11.00390625" style="17" customWidth="1"/>
    <col min="11" max="11" width="12.57421875" style="17" customWidth="1"/>
    <col min="12" max="12" width="12.421875" style="17" customWidth="1"/>
    <col min="13" max="13" width="12.8515625" style="17" customWidth="1"/>
    <col min="14" max="14" width="9.140625" style="17" customWidth="1"/>
    <col min="15" max="16384" width="8.8515625" style="17" customWidth="1"/>
  </cols>
  <sheetData>
    <row r="1" spans="1:13" s="17" customFormat="1" ht="15.75">
      <c r="A1" s="374"/>
      <c r="B1" s="374"/>
      <c r="C1" s="375"/>
      <c r="D1" s="376"/>
      <c r="E1" s="376"/>
      <c r="K1" s="96" t="s">
        <v>1514</v>
      </c>
      <c r="L1" s="96"/>
      <c r="M1" s="96"/>
    </row>
    <row r="2" spans="1:4" s="17" customFormat="1" ht="15.75">
      <c r="A2" s="97" t="s">
        <v>1482</v>
      </c>
      <c r="C2" s="98"/>
      <c r="D2" s="274"/>
    </row>
    <row r="3" spans="1:5" s="17" customFormat="1" ht="16.5" customHeight="1">
      <c r="A3" s="375" t="s">
        <v>901</v>
      </c>
      <c r="B3" s="374"/>
      <c r="C3" s="543"/>
      <c r="D3" s="376"/>
      <c r="E3" s="376"/>
    </row>
    <row r="4" spans="1:5" s="17" customFormat="1" ht="15.75">
      <c r="A4" s="379"/>
      <c r="B4" s="379"/>
      <c r="C4" s="380"/>
      <c r="D4" s="379"/>
      <c r="E4" s="379"/>
    </row>
    <row r="5" spans="1:10" s="17" customFormat="1" ht="15.75">
      <c r="A5" s="381" t="s">
        <v>1692</v>
      </c>
      <c r="B5" s="381"/>
      <c r="C5" s="381"/>
      <c r="D5" s="381"/>
      <c r="E5" s="381"/>
      <c r="F5" s="381"/>
      <c r="G5" s="381"/>
      <c r="H5" s="381"/>
      <c r="I5" s="381"/>
      <c r="J5" s="381"/>
    </row>
    <row r="6" spans="1:10" s="17" customFormat="1" ht="15.75">
      <c r="A6" s="381" t="s">
        <v>1859</v>
      </c>
      <c r="B6" s="381"/>
      <c r="C6" s="381"/>
      <c r="D6" s="381"/>
      <c r="E6" s="381"/>
      <c r="F6" s="381"/>
      <c r="G6" s="381"/>
      <c r="H6" s="381"/>
      <c r="I6" s="381"/>
      <c r="J6" s="381"/>
    </row>
    <row r="7" spans="1:10" s="17" customFormat="1" ht="15.75">
      <c r="A7" s="383"/>
      <c r="B7" s="383"/>
      <c r="C7" s="383"/>
      <c r="D7" s="383"/>
      <c r="E7" s="383"/>
      <c r="F7" s="383"/>
      <c r="G7" s="383"/>
      <c r="H7" s="383"/>
      <c r="I7" s="383"/>
      <c r="J7" s="383"/>
    </row>
    <row r="8" spans="1:13" s="17" customFormat="1" ht="16.5" thickBot="1">
      <c r="A8" s="379"/>
      <c r="B8" s="379"/>
      <c r="C8" s="384"/>
      <c r="D8" s="384"/>
      <c r="E8" s="384"/>
      <c r="F8" s="98"/>
      <c r="G8" s="98"/>
      <c r="H8" s="385"/>
      <c r="I8" s="386"/>
      <c r="J8" s="387"/>
      <c r="M8" s="387" t="s">
        <v>651</v>
      </c>
    </row>
    <row r="9" spans="1:13" s="17" customFormat="1" ht="20.25" customHeight="1">
      <c r="A9" s="106" t="s">
        <v>954</v>
      </c>
      <c r="B9" s="107"/>
      <c r="C9" s="108"/>
      <c r="D9" s="109" t="s">
        <v>275</v>
      </c>
      <c r="E9" s="280" t="s">
        <v>1857</v>
      </c>
      <c r="F9" s="280"/>
      <c r="G9" s="110"/>
      <c r="H9" s="110"/>
      <c r="I9" s="110"/>
      <c r="J9" s="110"/>
      <c r="K9" s="111" t="s">
        <v>330</v>
      </c>
      <c r="L9" s="111"/>
      <c r="M9" s="112"/>
    </row>
    <row r="10" spans="1:13" s="17" customFormat="1" ht="18" customHeight="1">
      <c r="A10" s="113"/>
      <c r="B10" s="390"/>
      <c r="C10" s="115"/>
      <c r="D10" s="281"/>
      <c r="E10" s="119" t="s">
        <v>1010</v>
      </c>
      <c r="F10" s="119"/>
      <c r="G10" s="118" t="s">
        <v>1011</v>
      </c>
      <c r="H10" s="118"/>
      <c r="I10" s="118"/>
      <c r="J10" s="282"/>
      <c r="K10" s="119">
        <v>2025</v>
      </c>
      <c r="L10" s="119">
        <v>2026</v>
      </c>
      <c r="M10" s="120">
        <v>2027</v>
      </c>
    </row>
    <row r="11" spans="1:13" s="17" customFormat="1" ht="77.25" customHeight="1" thickBot="1">
      <c r="A11" s="121"/>
      <c r="B11" s="122"/>
      <c r="C11" s="123"/>
      <c r="D11" s="283"/>
      <c r="E11" s="125" t="s">
        <v>1012</v>
      </c>
      <c r="F11" s="126" t="s">
        <v>1013</v>
      </c>
      <c r="G11" s="126" t="s">
        <v>1014</v>
      </c>
      <c r="H11" s="126" t="s">
        <v>1015</v>
      </c>
      <c r="I11" s="126" t="s">
        <v>1016</v>
      </c>
      <c r="J11" s="394" t="s">
        <v>1017</v>
      </c>
      <c r="K11" s="127"/>
      <c r="L11" s="127"/>
      <c r="M11" s="128"/>
    </row>
    <row r="12" spans="1:13" s="17" customFormat="1" ht="22.5" customHeight="1">
      <c r="A12" s="544" t="s">
        <v>1691</v>
      </c>
      <c r="B12" s="545"/>
      <c r="C12" s="546"/>
      <c r="D12" s="547"/>
      <c r="E12" s="548">
        <f aca="true" t="shared" si="0" ref="E12:E27">G12+H12+I12+J12</f>
        <v>109347.63</v>
      </c>
      <c r="F12" s="548"/>
      <c r="G12" s="548">
        <f aca="true" t="shared" si="1" ref="G12:M14">G13</f>
        <v>153</v>
      </c>
      <c r="H12" s="548">
        <f t="shared" si="1"/>
        <v>9194.63</v>
      </c>
      <c r="I12" s="548">
        <f t="shared" si="1"/>
        <v>100000</v>
      </c>
      <c r="J12" s="548">
        <f t="shared" si="1"/>
        <v>0</v>
      </c>
      <c r="K12" s="548">
        <f t="shared" si="1"/>
        <v>113940.23046</v>
      </c>
      <c r="L12" s="548">
        <f t="shared" si="1"/>
        <v>114377.62098</v>
      </c>
      <c r="M12" s="549">
        <f t="shared" si="1"/>
        <v>113830.88283</v>
      </c>
    </row>
    <row r="13" spans="1:13" s="17" customFormat="1" ht="18.75" customHeight="1">
      <c r="A13" s="239" t="s">
        <v>1682</v>
      </c>
      <c r="B13" s="550"/>
      <c r="C13" s="551"/>
      <c r="D13" s="552" t="s">
        <v>472</v>
      </c>
      <c r="E13" s="24">
        <f t="shared" si="0"/>
        <v>109347.63</v>
      </c>
      <c r="F13" s="553" t="s">
        <v>1519</v>
      </c>
      <c r="G13" s="24">
        <f t="shared" si="1"/>
        <v>153</v>
      </c>
      <c r="H13" s="24">
        <f t="shared" si="1"/>
        <v>9194.63</v>
      </c>
      <c r="I13" s="24">
        <f t="shared" si="1"/>
        <v>100000</v>
      </c>
      <c r="J13" s="24">
        <f t="shared" si="1"/>
        <v>0</v>
      </c>
      <c r="K13" s="24">
        <f t="shared" si="1"/>
        <v>113940.23046</v>
      </c>
      <c r="L13" s="24">
        <f t="shared" si="1"/>
        <v>114377.62098</v>
      </c>
      <c r="M13" s="554">
        <f t="shared" si="1"/>
        <v>113830.88283</v>
      </c>
    </row>
    <row r="14" spans="1:13" s="17" customFormat="1" ht="22.5" customHeight="1">
      <c r="A14" s="555" t="s">
        <v>1681</v>
      </c>
      <c r="B14" s="556"/>
      <c r="C14" s="556"/>
      <c r="D14" s="557" t="s">
        <v>1680</v>
      </c>
      <c r="E14" s="24">
        <f t="shared" si="0"/>
        <v>109347.63</v>
      </c>
      <c r="F14" s="558" t="s">
        <v>1519</v>
      </c>
      <c r="G14" s="559">
        <f t="shared" si="1"/>
        <v>153</v>
      </c>
      <c r="H14" s="559">
        <f t="shared" si="1"/>
        <v>9194.63</v>
      </c>
      <c r="I14" s="559">
        <f t="shared" si="1"/>
        <v>100000</v>
      </c>
      <c r="J14" s="559">
        <f t="shared" si="1"/>
        <v>0</v>
      </c>
      <c r="K14" s="559">
        <f t="shared" si="1"/>
        <v>113940.23046</v>
      </c>
      <c r="L14" s="559">
        <f t="shared" si="1"/>
        <v>114377.62098</v>
      </c>
      <c r="M14" s="560">
        <f t="shared" si="1"/>
        <v>113830.88283</v>
      </c>
    </row>
    <row r="15" spans="1:13" s="17" customFormat="1" ht="36" customHeight="1">
      <c r="A15" s="561"/>
      <c r="B15" s="562" t="s">
        <v>1690</v>
      </c>
      <c r="C15" s="563"/>
      <c r="D15" s="564" t="s">
        <v>1678</v>
      </c>
      <c r="E15" s="24">
        <f t="shared" si="0"/>
        <v>109347.63</v>
      </c>
      <c r="F15" s="565" t="s">
        <v>1519</v>
      </c>
      <c r="G15" s="566">
        <f aca="true" t="shared" si="2" ref="G15:M15">SUM(G16:G20)</f>
        <v>153</v>
      </c>
      <c r="H15" s="566">
        <f t="shared" si="2"/>
        <v>9194.63</v>
      </c>
      <c r="I15" s="566">
        <f t="shared" si="2"/>
        <v>100000</v>
      </c>
      <c r="J15" s="566">
        <f t="shared" si="2"/>
        <v>0</v>
      </c>
      <c r="K15" s="566">
        <f t="shared" si="2"/>
        <v>113940.23046</v>
      </c>
      <c r="L15" s="566">
        <f t="shared" si="2"/>
        <v>114377.62098</v>
      </c>
      <c r="M15" s="567">
        <f t="shared" si="2"/>
        <v>113830.88283</v>
      </c>
    </row>
    <row r="16" spans="1:13" s="17" customFormat="1" ht="15.75">
      <c r="A16" s="561"/>
      <c r="B16" s="568"/>
      <c r="C16" s="569" t="s">
        <v>1677</v>
      </c>
      <c r="D16" s="564" t="s">
        <v>1676</v>
      </c>
      <c r="E16" s="24">
        <f t="shared" si="0"/>
        <v>109347.63</v>
      </c>
      <c r="F16" s="570" t="s">
        <v>1519</v>
      </c>
      <c r="G16" s="571">
        <f aca="true" t="shared" si="3" ref="G16:M18">G31</f>
        <v>153</v>
      </c>
      <c r="H16" s="571">
        <f t="shared" si="3"/>
        <v>9194.63</v>
      </c>
      <c r="I16" s="571">
        <f t="shared" si="3"/>
        <v>100000</v>
      </c>
      <c r="J16" s="571">
        <f t="shared" si="3"/>
        <v>0</v>
      </c>
      <c r="K16" s="571">
        <f t="shared" si="3"/>
        <v>113940.23046</v>
      </c>
      <c r="L16" s="571">
        <f t="shared" si="3"/>
        <v>114377.62098</v>
      </c>
      <c r="M16" s="572">
        <f t="shared" si="3"/>
        <v>113830.88283</v>
      </c>
    </row>
    <row r="17" spans="1:13" s="17" customFormat="1" ht="51.75" customHeight="1">
      <c r="A17" s="573"/>
      <c r="B17" s="574"/>
      <c r="C17" s="575" t="s">
        <v>1675</v>
      </c>
      <c r="D17" s="564" t="s">
        <v>1674</v>
      </c>
      <c r="E17" s="24">
        <f t="shared" si="0"/>
        <v>0</v>
      </c>
      <c r="F17" s="553" t="s">
        <v>1519</v>
      </c>
      <c r="G17" s="24">
        <f t="shared" si="3"/>
        <v>0</v>
      </c>
      <c r="H17" s="24">
        <f t="shared" si="3"/>
        <v>0</v>
      </c>
      <c r="I17" s="24">
        <f t="shared" si="3"/>
        <v>0</v>
      </c>
      <c r="J17" s="24">
        <f t="shared" si="3"/>
        <v>0</v>
      </c>
      <c r="K17" s="24">
        <f t="shared" si="3"/>
        <v>0</v>
      </c>
      <c r="L17" s="24">
        <f t="shared" si="3"/>
        <v>0</v>
      </c>
      <c r="M17" s="554">
        <f t="shared" si="3"/>
        <v>0</v>
      </c>
    </row>
    <row r="18" spans="1:13" s="17" customFormat="1" ht="48" customHeight="1">
      <c r="A18" s="573"/>
      <c r="B18" s="574"/>
      <c r="C18" s="575" t="s">
        <v>1673</v>
      </c>
      <c r="D18" s="564" t="s">
        <v>1672</v>
      </c>
      <c r="E18" s="24">
        <f t="shared" si="0"/>
        <v>0</v>
      </c>
      <c r="F18" s="576" t="s">
        <v>1519</v>
      </c>
      <c r="G18" s="577">
        <f t="shared" si="3"/>
        <v>0</v>
      </c>
      <c r="H18" s="577">
        <f t="shared" si="3"/>
        <v>0</v>
      </c>
      <c r="I18" s="577">
        <f t="shared" si="3"/>
        <v>0</v>
      </c>
      <c r="J18" s="577">
        <f t="shared" si="3"/>
        <v>0</v>
      </c>
      <c r="K18" s="577">
        <f t="shared" si="3"/>
        <v>0</v>
      </c>
      <c r="L18" s="577">
        <f t="shared" si="3"/>
        <v>0</v>
      </c>
      <c r="M18" s="578">
        <f t="shared" si="3"/>
        <v>0</v>
      </c>
    </row>
    <row r="19" spans="1:13" s="17" customFormat="1" ht="15.75">
      <c r="A19" s="138"/>
      <c r="B19" s="45"/>
      <c r="C19" s="77" t="s">
        <v>1687</v>
      </c>
      <c r="D19" s="579" t="s">
        <v>1686</v>
      </c>
      <c r="E19" s="24">
        <f t="shared" si="0"/>
        <v>0</v>
      </c>
      <c r="F19" s="580" t="s">
        <v>1519</v>
      </c>
      <c r="G19" s="581">
        <f aca="true" t="shared" si="4" ref="G19:M20">G25</f>
        <v>0</v>
      </c>
      <c r="H19" s="581">
        <f t="shared" si="4"/>
        <v>0</v>
      </c>
      <c r="I19" s="581">
        <f t="shared" si="4"/>
        <v>0</v>
      </c>
      <c r="J19" s="581">
        <f t="shared" si="4"/>
        <v>0</v>
      </c>
      <c r="K19" s="581">
        <f t="shared" si="4"/>
        <v>0</v>
      </c>
      <c r="L19" s="581">
        <f t="shared" si="4"/>
        <v>0</v>
      </c>
      <c r="M19" s="582">
        <f t="shared" si="4"/>
        <v>0</v>
      </c>
    </row>
    <row r="20" spans="1:13" s="17" customFormat="1" ht="22.5" customHeight="1" thickBot="1">
      <c r="A20" s="583"/>
      <c r="B20" s="584"/>
      <c r="C20" s="585" t="s">
        <v>1685</v>
      </c>
      <c r="D20" s="586" t="s">
        <v>1684</v>
      </c>
      <c r="E20" s="24">
        <f t="shared" si="0"/>
        <v>0</v>
      </c>
      <c r="F20" s="587" t="s">
        <v>1519</v>
      </c>
      <c r="G20" s="588">
        <f t="shared" si="4"/>
        <v>0</v>
      </c>
      <c r="H20" s="588">
        <f t="shared" si="4"/>
        <v>0</v>
      </c>
      <c r="I20" s="588">
        <f t="shared" si="4"/>
        <v>0</v>
      </c>
      <c r="J20" s="588">
        <f t="shared" si="4"/>
        <v>0</v>
      </c>
      <c r="K20" s="588">
        <f t="shared" si="4"/>
        <v>0</v>
      </c>
      <c r="L20" s="588">
        <f t="shared" si="4"/>
        <v>0</v>
      </c>
      <c r="M20" s="589">
        <f t="shared" si="4"/>
        <v>0</v>
      </c>
    </row>
    <row r="21" spans="1:13" s="17" customFormat="1" ht="20.25" customHeight="1">
      <c r="A21" s="590" t="s">
        <v>1689</v>
      </c>
      <c r="B21" s="591"/>
      <c r="C21" s="592"/>
      <c r="D21" s="400"/>
      <c r="E21" s="593">
        <f t="shared" si="0"/>
        <v>0</v>
      </c>
      <c r="F21" s="593"/>
      <c r="G21" s="593">
        <f aca="true" t="shared" si="5" ref="G21:M23">G22</f>
        <v>0</v>
      </c>
      <c r="H21" s="593">
        <f t="shared" si="5"/>
        <v>0</v>
      </c>
      <c r="I21" s="593">
        <f t="shared" si="5"/>
        <v>0</v>
      </c>
      <c r="J21" s="593">
        <f t="shared" si="5"/>
        <v>0</v>
      </c>
      <c r="K21" s="593">
        <f t="shared" si="5"/>
        <v>0</v>
      </c>
      <c r="L21" s="593">
        <f t="shared" si="5"/>
        <v>0</v>
      </c>
      <c r="M21" s="594">
        <f t="shared" si="5"/>
        <v>0</v>
      </c>
    </row>
    <row r="22" spans="1:13" s="17" customFormat="1" ht="15.75">
      <c r="A22" s="239" t="s">
        <v>1682</v>
      </c>
      <c r="B22" s="550"/>
      <c r="C22" s="551"/>
      <c r="D22" s="30" t="s">
        <v>472</v>
      </c>
      <c r="E22" s="24">
        <f t="shared" si="0"/>
        <v>0</v>
      </c>
      <c r="F22" s="20" t="s">
        <v>1519</v>
      </c>
      <c r="G22" s="24">
        <f t="shared" si="5"/>
        <v>0</v>
      </c>
      <c r="H22" s="24">
        <f t="shared" si="5"/>
        <v>0</v>
      </c>
      <c r="I22" s="24">
        <f t="shared" si="5"/>
        <v>0</v>
      </c>
      <c r="J22" s="24">
        <f t="shared" si="5"/>
        <v>0</v>
      </c>
      <c r="K22" s="24">
        <f t="shared" si="5"/>
        <v>0</v>
      </c>
      <c r="L22" s="24">
        <f t="shared" si="5"/>
        <v>0</v>
      </c>
      <c r="M22" s="554">
        <f t="shared" si="5"/>
        <v>0</v>
      </c>
    </row>
    <row r="23" spans="1:13" s="17" customFormat="1" ht="15.75">
      <c r="A23" s="555" t="s">
        <v>1681</v>
      </c>
      <c r="B23" s="556"/>
      <c r="C23" s="556"/>
      <c r="D23" s="9" t="s">
        <v>1680</v>
      </c>
      <c r="E23" s="24">
        <f t="shared" si="0"/>
        <v>0</v>
      </c>
      <c r="F23" s="595" t="s">
        <v>1519</v>
      </c>
      <c r="G23" s="559">
        <f t="shared" si="5"/>
        <v>0</v>
      </c>
      <c r="H23" s="559">
        <f t="shared" si="5"/>
        <v>0</v>
      </c>
      <c r="I23" s="559">
        <f t="shared" si="5"/>
        <v>0</v>
      </c>
      <c r="J23" s="559">
        <f t="shared" si="5"/>
        <v>0</v>
      </c>
      <c r="K23" s="559">
        <f t="shared" si="5"/>
        <v>0</v>
      </c>
      <c r="L23" s="559">
        <f t="shared" si="5"/>
        <v>0</v>
      </c>
      <c r="M23" s="560">
        <f t="shared" si="5"/>
        <v>0</v>
      </c>
    </row>
    <row r="24" spans="1:13" s="17" customFormat="1" ht="15.75">
      <c r="A24" s="138"/>
      <c r="B24" s="87" t="s">
        <v>1688</v>
      </c>
      <c r="C24" s="87"/>
      <c r="D24" s="12" t="s">
        <v>1678</v>
      </c>
      <c r="E24" s="24">
        <f t="shared" si="0"/>
        <v>0</v>
      </c>
      <c r="F24" s="596" t="s">
        <v>1519</v>
      </c>
      <c r="G24" s="581">
        <f aca="true" t="shared" si="6" ref="G24:M24">G25+G26</f>
        <v>0</v>
      </c>
      <c r="H24" s="581">
        <f t="shared" si="6"/>
        <v>0</v>
      </c>
      <c r="I24" s="581">
        <f t="shared" si="6"/>
        <v>0</v>
      </c>
      <c r="J24" s="581">
        <f t="shared" si="6"/>
        <v>0</v>
      </c>
      <c r="K24" s="581">
        <f t="shared" si="6"/>
        <v>0</v>
      </c>
      <c r="L24" s="581">
        <f t="shared" si="6"/>
        <v>0</v>
      </c>
      <c r="M24" s="582">
        <f t="shared" si="6"/>
        <v>0</v>
      </c>
    </row>
    <row r="25" spans="1:13" s="17" customFormat="1" ht="15.75">
      <c r="A25" s="597"/>
      <c r="B25" s="598"/>
      <c r="C25" s="599" t="s">
        <v>1687</v>
      </c>
      <c r="D25" s="425" t="s">
        <v>1686</v>
      </c>
      <c r="E25" s="24">
        <f t="shared" si="0"/>
        <v>0</v>
      </c>
      <c r="F25" s="600" t="s">
        <v>1519</v>
      </c>
      <c r="G25" s="601"/>
      <c r="H25" s="600"/>
      <c r="I25" s="601"/>
      <c r="J25" s="602"/>
      <c r="K25" s="600"/>
      <c r="L25" s="600"/>
      <c r="M25" s="603"/>
    </row>
    <row r="26" spans="1:13" s="17" customFormat="1" ht="19.5" customHeight="1" thickBot="1">
      <c r="A26" s="583"/>
      <c r="B26" s="584"/>
      <c r="C26" s="604" t="s">
        <v>1685</v>
      </c>
      <c r="D26" s="605" t="s">
        <v>1684</v>
      </c>
      <c r="E26" s="24">
        <f t="shared" si="0"/>
        <v>0</v>
      </c>
      <c r="F26" s="587" t="s">
        <v>1519</v>
      </c>
      <c r="G26" s="588"/>
      <c r="H26" s="588"/>
      <c r="I26" s="606"/>
      <c r="J26" s="588"/>
      <c r="K26" s="588"/>
      <c r="L26" s="588"/>
      <c r="M26" s="589"/>
    </row>
    <row r="27" spans="1:13" s="17" customFormat="1" ht="22.5" customHeight="1">
      <c r="A27" s="590" t="s">
        <v>1683</v>
      </c>
      <c r="B27" s="591"/>
      <c r="C27" s="607"/>
      <c r="D27" s="400"/>
      <c r="E27" s="593">
        <f t="shared" si="0"/>
        <v>109347.63</v>
      </c>
      <c r="F27" s="593"/>
      <c r="G27" s="593">
        <f aca="true" t="shared" si="7" ref="G27:M29">G28</f>
        <v>153</v>
      </c>
      <c r="H27" s="593">
        <f t="shared" si="7"/>
        <v>9194.63</v>
      </c>
      <c r="I27" s="593">
        <f t="shared" si="7"/>
        <v>100000</v>
      </c>
      <c r="J27" s="593">
        <f t="shared" si="7"/>
        <v>0</v>
      </c>
      <c r="K27" s="593">
        <f t="shared" si="7"/>
        <v>113940.23046</v>
      </c>
      <c r="L27" s="593">
        <f t="shared" si="7"/>
        <v>114377.62098</v>
      </c>
      <c r="M27" s="594">
        <f t="shared" si="7"/>
        <v>113830.88283</v>
      </c>
    </row>
    <row r="28" spans="1:13" s="17" customFormat="1" ht="22.5" customHeight="1">
      <c r="A28" s="239" t="s">
        <v>1682</v>
      </c>
      <c r="B28" s="550"/>
      <c r="C28" s="551"/>
      <c r="D28" s="30" t="s">
        <v>472</v>
      </c>
      <c r="E28" s="24"/>
      <c r="F28" s="20" t="s">
        <v>1519</v>
      </c>
      <c r="G28" s="24">
        <f t="shared" si="7"/>
        <v>153</v>
      </c>
      <c r="H28" s="24">
        <f t="shared" si="7"/>
        <v>9194.63</v>
      </c>
      <c r="I28" s="24">
        <f t="shared" si="7"/>
        <v>100000</v>
      </c>
      <c r="J28" s="24">
        <f t="shared" si="7"/>
        <v>0</v>
      </c>
      <c r="K28" s="24">
        <f t="shared" si="7"/>
        <v>113940.23046</v>
      </c>
      <c r="L28" s="24">
        <f t="shared" si="7"/>
        <v>114377.62098</v>
      </c>
      <c r="M28" s="554">
        <f t="shared" si="7"/>
        <v>113830.88283</v>
      </c>
    </row>
    <row r="29" spans="1:13" s="17" customFormat="1" ht="15.75">
      <c r="A29" s="239" t="s">
        <v>1681</v>
      </c>
      <c r="B29" s="82"/>
      <c r="C29" s="82"/>
      <c r="D29" s="409" t="s">
        <v>1680</v>
      </c>
      <c r="E29" s="24">
        <f>E30</f>
        <v>109347.63</v>
      </c>
      <c r="F29" s="20" t="s">
        <v>1519</v>
      </c>
      <c r="G29" s="24">
        <f t="shared" si="7"/>
        <v>153</v>
      </c>
      <c r="H29" s="24">
        <f t="shared" si="7"/>
        <v>9194.63</v>
      </c>
      <c r="I29" s="24">
        <f t="shared" si="7"/>
        <v>100000</v>
      </c>
      <c r="J29" s="24">
        <f t="shared" si="7"/>
        <v>0</v>
      </c>
      <c r="K29" s="24">
        <f t="shared" si="7"/>
        <v>113940.23046</v>
      </c>
      <c r="L29" s="24">
        <f t="shared" si="7"/>
        <v>114377.62098</v>
      </c>
      <c r="M29" s="554">
        <f t="shared" si="7"/>
        <v>113830.88283</v>
      </c>
    </row>
    <row r="30" spans="1:13" s="17" customFormat="1" ht="15.75">
      <c r="A30" s="608"/>
      <c r="B30" s="609" t="s">
        <v>1679</v>
      </c>
      <c r="C30" s="362"/>
      <c r="D30" s="33" t="s">
        <v>1678</v>
      </c>
      <c r="E30" s="559">
        <f>E31</f>
        <v>109347.63</v>
      </c>
      <c r="F30" s="595" t="s">
        <v>1519</v>
      </c>
      <c r="G30" s="559">
        <f aca="true" t="shared" si="8" ref="G30:M30">G31+G32+G33</f>
        <v>153</v>
      </c>
      <c r="H30" s="559">
        <f t="shared" si="8"/>
        <v>9194.63</v>
      </c>
      <c r="I30" s="559">
        <f t="shared" si="8"/>
        <v>100000</v>
      </c>
      <c r="J30" s="559">
        <f t="shared" si="8"/>
        <v>0</v>
      </c>
      <c r="K30" s="559">
        <f t="shared" si="8"/>
        <v>113940.23046</v>
      </c>
      <c r="L30" s="559">
        <f t="shared" si="8"/>
        <v>114377.62098</v>
      </c>
      <c r="M30" s="560">
        <f t="shared" si="8"/>
        <v>113830.88283</v>
      </c>
    </row>
    <row r="31" spans="1:13" s="17" customFormat="1" ht="15.75">
      <c r="A31" s="138"/>
      <c r="B31" s="45"/>
      <c r="C31" s="77" t="s">
        <v>1677</v>
      </c>
      <c r="D31" s="12" t="s">
        <v>1676</v>
      </c>
      <c r="E31" s="581">
        <f>G31+H31+I31+J31</f>
        <v>109347.63</v>
      </c>
      <c r="F31" s="596" t="s">
        <v>1519</v>
      </c>
      <c r="G31" s="581">
        <v>153</v>
      </c>
      <c r="H31" s="35">
        <v>9194.63</v>
      </c>
      <c r="I31" s="35">
        <v>100000</v>
      </c>
      <c r="J31" s="35">
        <v>0</v>
      </c>
      <c r="K31" s="354">
        <f>(E31*(4.2)/100+E31)</f>
        <v>113940.23046</v>
      </c>
      <c r="L31" s="354">
        <f>(E31*(4.6)/100+E31)</f>
        <v>114377.62098</v>
      </c>
      <c r="M31" s="355">
        <f>(E31*(4.1)/100+E31)</f>
        <v>113830.88283</v>
      </c>
    </row>
    <row r="32" spans="1:13" s="17" customFormat="1" ht="47.25">
      <c r="A32" s="573"/>
      <c r="B32" s="574"/>
      <c r="C32" s="575" t="s">
        <v>1675</v>
      </c>
      <c r="D32" s="564" t="s">
        <v>1674</v>
      </c>
      <c r="E32" s="24"/>
      <c r="F32" s="553" t="s">
        <v>1519</v>
      </c>
      <c r="G32" s="24"/>
      <c r="H32" s="20"/>
      <c r="I32" s="24"/>
      <c r="J32" s="20"/>
      <c r="K32" s="24"/>
      <c r="L32" s="24"/>
      <c r="M32" s="554"/>
    </row>
    <row r="33" spans="1:13" s="17" customFormat="1" ht="55.5" customHeight="1" thickBot="1">
      <c r="A33" s="573"/>
      <c r="B33" s="574"/>
      <c r="C33" s="575" t="s">
        <v>1673</v>
      </c>
      <c r="D33" s="564" t="s">
        <v>1672</v>
      </c>
      <c r="E33" s="24"/>
      <c r="F33" s="576" t="s">
        <v>1519</v>
      </c>
      <c r="G33" s="577"/>
      <c r="H33" s="610"/>
      <c r="I33" s="577"/>
      <c r="J33" s="610"/>
      <c r="K33" s="577"/>
      <c r="L33" s="577"/>
      <c r="M33" s="578"/>
    </row>
    <row r="34" spans="1:13" s="17" customFormat="1" ht="23.25" customHeight="1">
      <c r="A34" s="611" t="s">
        <v>1671</v>
      </c>
      <c r="B34" s="612"/>
      <c r="C34" s="613"/>
      <c r="D34" s="614"/>
      <c r="E34" s="615">
        <f>G34+H34+I34+J34</f>
        <v>109347.63</v>
      </c>
      <c r="F34" s="615">
        <f aca="true" t="shared" si="9" ref="F34:M34">F35+F43+F53+F106+F126</f>
        <v>0</v>
      </c>
      <c r="G34" s="615">
        <f t="shared" si="9"/>
        <v>0</v>
      </c>
      <c r="H34" s="615">
        <f t="shared" si="9"/>
        <v>9347.63</v>
      </c>
      <c r="I34" s="615">
        <f t="shared" si="9"/>
        <v>100000</v>
      </c>
      <c r="J34" s="615">
        <f t="shared" si="9"/>
        <v>0</v>
      </c>
      <c r="K34" s="615">
        <f t="shared" si="9"/>
        <v>113940.23046</v>
      </c>
      <c r="L34" s="615">
        <f t="shared" si="9"/>
        <v>114377.62098</v>
      </c>
      <c r="M34" s="616">
        <f t="shared" si="9"/>
        <v>113830.88283</v>
      </c>
    </row>
    <row r="35" spans="1:13" s="17" customFormat="1" ht="15.75">
      <c r="A35" s="617" t="s">
        <v>1667</v>
      </c>
      <c r="B35" s="618"/>
      <c r="C35" s="618"/>
      <c r="D35" s="619">
        <v>50.07</v>
      </c>
      <c r="E35" s="24">
        <f>G35+H35+I35+J35</f>
        <v>0</v>
      </c>
      <c r="F35" s="24">
        <f aca="true" t="shared" si="10" ref="F35:M35">F36+F40</f>
        <v>0</v>
      </c>
      <c r="G35" s="24">
        <f t="shared" si="10"/>
        <v>0</v>
      </c>
      <c r="H35" s="24">
        <f t="shared" si="10"/>
        <v>0</v>
      </c>
      <c r="I35" s="24">
        <f t="shared" si="10"/>
        <v>0</v>
      </c>
      <c r="J35" s="24">
        <f t="shared" si="10"/>
        <v>0</v>
      </c>
      <c r="K35" s="24">
        <f t="shared" si="10"/>
        <v>0</v>
      </c>
      <c r="L35" s="24">
        <f t="shared" si="10"/>
        <v>0</v>
      </c>
      <c r="M35" s="554">
        <f t="shared" si="10"/>
        <v>0</v>
      </c>
    </row>
    <row r="36" spans="1:13" s="17" customFormat="1" ht="15.75">
      <c r="A36" s="459" t="s">
        <v>1666</v>
      </c>
      <c r="B36" s="460"/>
      <c r="C36" s="461"/>
      <c r="D36" s="2" t="s">
        <v>1665</v>
      </c>
      <c r="E36" s="24">
        <f>G36+H36+I36+J36</f>
        <v>0</v>
      </c>
      <c r="F36" s="24">
        <f aca="true" t="shared" si="11" ref="F36:M36">F38</f>
        <v>0</v>
      </c>
      <c r="G36" s="24">
        <f t="shared" si="11"/>
        <v>0</v>
      </c>
      <c r="H36" s="24">
        <f t="shared" si="11"/>
        <v>0</v>
      </c>
      <c r="I36" s="24">
        <f t="shared" si="11"/>
        <v>0</v>
      </c>
      <c r="J36" s="24">
        <f t="shared" si="11"/>
        <v>0</v>
      </c>
      <c r="K36" s="24">
        <f t="shared" si="11"/>
        <v>0</v>
      </c>
      <c r="L36" s="24">
        <f t="shared" si="11"/>
        <v>0</v>
      </c>
      <c r="M36" s="554">
        <f t="shared" si="11"/>
        <v>0</v>
      </c>
    </row>
    <row r="37" spans="1:13" s="17" customFormat="1" ht="15.75">
      <c r="A37" s="462" t="s">
        <v>603</v>
      </c>
      <c r="B37" s="460"/>
      <c r="C37" s="463"/>
      <c r="D37" s="2"/>
      <c r="E37" s="24"/>
      <c r="F37" s="24"/>
      <c r="G37" s="24"/>
      <c r="H37" s="24"/>
      <c r="I37" s="24"/>
      <c r="J37" s="620"/>
      <c r="K37" s="24"/>
      <c r="L37" s="24"/>
      <c r="M37" s="554"/>
    </row>
    <row r="38" spans="1:13" s="17" customFormat="1" ht="15.75">
      <c r="A38" s="465"/>
      <c r="B38" s="466" t="s">
        <v>1664</v>
      </c>
      <c r="C38" s="463"/>
      <c r="D38" s="2" t="s">
        <v>1663</v>
      </c>
      <c r="E38" s="24">
        <f aca="true" t="shared" si="12" ref="E38:E44">G38+H38+I38+J38</f>
        <v>0</v>
      </c>
      <c r="F38" s="24">
        <f aca="true" t="shared" si="13" ref="F38:M38">F39</f>
        <v>0</v>
      </c>
      <c r="G38" s="24">
        <f t="shared" si="13"/>
        <v>0</v>
      </c>
      <c r="H38" s="24">
        <f t="shared" si="13"/>
        <v>0</v>
      </c>
      <c r="I38" s="24">
        <f t="shared" si="13"/>
        <v>0</v>
      </c>
      <c r="J38" s="24">
        <f t="shared" si="13"/>
        <v>0</v>
      </c>
      <c r="K38" s="24">
        <f t="shared" si="13"/>
        <v>0</v>
      </c>
      <c r="L38" s="24">
        <f t="shared" si="13"/>
        <v>0</v>
      </c>
      <c r="M38" s="554">
        <f t="shared" si="13"/>
        <v>0</v>
      </c>
    </row>
    <row r="39" spans="1:13" s="3" customFormat="1" ht="15.75">
      <c r="A39" s="302"/>
      <c r="B39" s="303"/>
      <c r="C39" s="304" t="s">
        <v>107</v>
      </c>
      <c r="D39" s="2" t="s">
        <v>1662</v>
      </c>
      <c r="E39" s="24">
        <f t="shared" si="12"/>
        <v>0</v>
      </c>
      <c r="F39" s="55">
        <f aca="true" t="shared" si="14" ref="F39:M39">F165+F291</f>
        <v>0</v>
      </c>
      <c r="G39" s="55">
        <f t="shared" si="14"/>
        <v>0</v>
      </c>
      <c r="H39" s="55">
        <f t="shared" si="14"/>
        <v>0</v>
      </c>
      <c r="I39" s="55">
        <f t="shared" si="14"/>
        <v>0</v>
      </c>
      <c r="J39" s="55">
        <f t="shared" si="14"/>
        <v>0</v>
      </c>
      <c r="K39" s="55">
        <f t="shared" si="14"/>
        <v>0</v>
      </c>
      <c r="L39" s="55">
        <f t="shared" si="14"/>
        <v>0</v>
      </c>
      <c r="M39" s="470">
        <f t="shared" si="14"/>
        <v>0</v>
      </c>
    </row>
    <row r="40" spans="1:13" s="3" customFormat="1" ht="15.75">
      <c r="A40" s="294" t="s">
        <v>1661</v>
      </c>
      <c r="B40" s="295"/>
      <c r="C40" s="296"/>
      <c r="D40" s="30" t="s">
        <v>1660</v>
      </c>
      <c r="E40" s="24">
        <f t="shared" si="12"/>
        <v>0</v>
      </c>
      <c r="F40" s="55">
        <f aca="true" t="shared" si="15" ref="F40:M40">F41+F42</f>
        <v>0</v>
      </c>
      <c r="G40" s="55">
        <f t="shared" si="15"/>
        <v>0</v>
      </c>
      <c r="H40" s="55">
        <f t="shared" si="15"/>
        <v>0</v>
      </c>
      <c r="I40" s="55">
        <f t="shared" si="15"/>
        <v>0</v>
      </c>
      <c r="J40" s="55">
        <f t="shared" si="15"/>
        <v>0</v>
      </c>
      <c r="K40" s="55">
        <f t="shared" si="15"/>
        <v>0</v>
      </c>
      <c r="L40" s="55">
        <f t="shared" si="15"/>
        <v>0</v>
      </c>
      <c r="M40" s="470">
        <f t="shared" si="15"/>
        <v>0</v>
      </c>
    </row>
    <row r="41" spans="1:13" s="3" customFormat="1" ht="15.75">
      <c r="A41" s="311"/>
      <c r="B41" s="313" t="s">
        <v>620</v>
      </c>
      <c r="C41" s="296"/>
      <c r="D41" s="2" t="s">
        <v>1659</v>
      </c>
      <c r="E41" s="24">
        <f t="shared" si="12"/>
        <v>0</v>
      </c>
      <c r="F41" s="55">
        <f aca="true" t="shared" si="16" ref="F41:M42">F167+F293</f>
        <v>0</v>
      </c>
      <c r="G41" s="55">
        <f t="shared" si="16"/>
        <v>0</v>
      </c>
      <c r="H41" s="55">
        <f t="shared" si="16"/>
        <v>0</v>
      </c>
      <c r="I41" s="55">
        <f t="shared" si="16"/>
        <v>0</v>
      </c>
      <c r="J41" s="55">
        <f t="shared" si="16"/>
        <v>0</v>
      </c>
      <c r="K41" s="55">
        <f t="shared" si="16"/>
        <v>0</v>
      </c>
      <c r="L41" s="55">
        <f t="shared" si="16"/>
        <v>0</v>
      </c>
      <c r="M41" s="470">
        <f t="shared" si="16"/>
        <v>0</v>
      </c>
    </row>
    <row r="42" spans="1:13" s="3" customFormat="1" ht="15.75">
      <c r="A42" s="302"/>
      <c r="B42" s="303" t="s">
        <v>652</v>
      </c>
      <c r="C42" s="315"/>
      <c r="D42" s="2" t="s">
        <v>1658</v>
      </c>
      <c r="E42" s="24">
        <f t="shared" si="12"/>
        <v>0</v>
      </c>
      <c r="F42" s="55">
        <f t="shared" si="16"/>
        <v>0</v>
      </c>
      <c r="G42" s="55">
        <f t="shared" si="16"/>
        <v>0</v>
      </c>
      <c r="H42" s="55">
        <f t="shared" si="16"/>
        <v>0</v>
      </c>
      <c r="I42" s="55">
        <f t="shared" si="16"/>
        <v>0</v>
      </c>
      <c r="J42" s="55">
        <f t="shared" si="16"/>
        <v>0</v>
      </c>
      <c r="K42" s="55">
        <f t="shared" si="16"/>
        <v>0</v>
      </c>
      <c r="L42" s="55">
        <f t="shared" si="16"/>
        <v>0</v>
      </c>
      <c r="M42" s="470">
        <f t="shared" si="16"/>
        <v>0</v>
      </c>
    </row>
    <row r="43" spans="1:13" s="3" customFormat="1" ht="31.5" customHeight="1">
      <c r="A43" s="621" t="s">
        <v>1657</v>
      </c>
      <c r="B43" s="622"/>
      <c r="C43" s="623"/>
      <c r="D43" s="30">
        <v>59.07</v>
      </c>
      <c r="E43" s="24">
        <f t="shared" si="12"/>
        <v>0</v>
      </c>
      <c r="F43" s="7">
        <f aca="true" t="shared" si="17" ref="F43:M43">F44+F47</f>
        <v>0</v>
      </c>
      <c r="G43" s="7">
        <f t="shared" si="17"/>
        <v>0</v>
      </c>
      <c r="H43" s="7">
        <f t="shared" si="17"/>
        <v>0</v>
      </c>
      <c r="I43" s="7">
        <f t="shared" si="17"/>
        <v>0</v>
      </c>
      <c r="J43" s="7">
        <f t="shared" si="17"/>
        <v>0</v>
      </c>
      <c r="K43" s="7">
        <f t="shared" si="17"/>
        <v>0</v>
      </c>
      <c r="L43" s="7">
        <f t="shared" si="17"/>
        <v>0</v>
      </c>
      <c r="M43" s="204">
        <f t="shared" si="17"/>
        <v>0</v>
      </c>
    </row>
    <row r="44" spans="1:13" s="3" customFormat="1" ht="15.75">
      <c r="A44" s="311" t="s">
        <v>1656</v>
      </c>
      <c r="B44" s="320"/>
      <c r="C44" s="321"/>
      <c r="D44" s="30">
        <v>60.07</v>
      </c>
      <c r="E44" s="24">
        <f t="shared" si="12"/>
        <v>0</v>
      </c>
      <c r="F44" s="55">
        <f aca="true" t="shared" si="18" ref="F44:M44">F46</f>
        <v>0</v>
      </c>
      <c r="G44" s="55">
        <f t="shared" si="18"/>
        <v>0</v>
      </c>
      <c r="H44" s="55">
        <f t="shared" si="18"/>
        <v>0</v>
      </c>
      <c r="I44" s="55">
        <f t="shared" si="18"/>
        <v>0</v>
      </c>
      <c r="J44" s="55">
        <f t="shared" si="18"/>
        <v>0</v>
      </c>
      <c r="K44" s="55">
        <f t="shared" si="18"/>
        <v>0</v>
      </c>
      <c r="L44" s="55">
        <f t="shared" si="18"/>
        <v>0</v>
      </c>
      <c r="M44" s="470">
        <f t="shared" si="18"/>
        <v>0</v>
      </c>
    </row>
    <row r="45" spans="1:13" s="3" customFormat="1" ht="18" customHeight="1">
      <c r="A45" s="298" t="s">
        <v>603</v>
      </c>
      <c r="B45" s="299"/>
      <c r="C45" s="300"/>
      <c r="D45" s="2"/>
      <c r="E45" s="24"/>
      <c r="F45" s="55"/>
      <c r="G45" s="55"/>
      <c r="H45" s="55"/>
      <c r="I45" s="55"/>
      <c r="J45" s="518"/>
      <c r="K45" s="55"/>
      <c r="L45" s="55"/>
      <c r="M45" s="470"/>
    </row>
    <row r="46" spans="1:13" s="3" customFormat="1" ht="15.75">
      <c r="A46" s="302"/>
      <c r="B46" s="303" t="s">
        <v>653</v>
      </c>
      <c r="C46" s="296"/>
      <c r="D46" s="2" t="s">
        <v>1655</v>
      </c>
      <c r="E46" s="24">
        <f>G46+H46+I46+J46</f>
        <v>0</v>
      </c>
      <c r="F46" s="55">
        <f aca="true" t="shared" si="19" ref="F46:M46">F172+F298</f>
        <v>0</v>
      </c>
      <c r="G46" s="55">
        <f t="shared" si="19"/>
        <v>0</v>
      </c>
      <c r="H46" s="55">
        <f t="shared" si="19"/>
        <v>0</v>
      </c>
      <c r="I46" s="55">
        <f t="shared" si="19"/>
        <v>0</v>
      </c>
      <c r="J46" s="55">
        <f t="shared" si="19"/>
        <v>0</v>
      </c>
      <c r="K46" s="55">
        <f t="shared" si="19"/>
        <v>0</v>
      </c>
      <c r="L46" s="55">
        <f t="shared" si="19"/>
        <v>0</v>
      </c>
      <c r="M46" s="470">
        <f t="shared" si="19"/>
        <v>0</v>
      </c>
    </row>
    <row r="47" spans="1:13" s="3" customFormat="1" ht="29.25" customHeight="1">
      <c r="A47" s="621" t="s">
        <v>1654</v>
      </c>
      <c r="B47" s="622"/>
      <c r="C47" s="623"/>
      <c r="D47" s="30">
        <v>61.07</v>
      </c>
      <c r="E47" s="24">
        <f>G47+H47+I47+J47</f>
        <v>0</v>
      </c>
      <c r="F47" s="55">
        <f aca="true" t="shared" si="20" ref="F47:M47">F49+F51+F52</f>
        <v>0</v>
      </c>
      <c r="G47" s="55">
        <f t="shared" si="20"/>
        <v>0</v>
      </c>
      <c r="H47" s="55">
        <f t="shared" si="20"/>
        <v>0</v>
      </c>
      <c r="I47" s="55">
        <f t="shared" si="20"/>
        <v>0</v>
      </c>
      <c r="J47" s="55">
        <f t="shared" si="20"/>
        <v>0</v>
      </c>
      <c r="K47" s="55">
        <f t="shared" si="20"/>
        <v>0</v>
      </c>
      <c r="L47" s="55">
        <f t="shared" si="20"/>
        <v>0</v>
      </c>
      <c r="M47" s="470">
        <f t="shared" si="20"/>
        <v>0</v>
      </c>
    </row>
    <row r="48" spans="1:13" s="3" customFormat="1" ht="14.25" customHeight="1">
      <c r="A48" s="298" t="s">
        <v>603</v>
      </c>
      <c r="B48" s="299"/>
      <c r="C48" s="300"/>
      <c r="D48" s="2"/>
      <c r="E48" s="24"/>
      <c r="F48" s="55"/>
      <c r="G48" s="55"/>
      <c r="H48" s="55"/>
      <c r="I48" s="55"/>
      <c r="J48" s="518"/>
      <c r="K48" s="55"/>
      <c r="L48" s="55"/>
      <c r="M48" s="470"/>
    </row>
    <row r="49" spans="1:13" s="3" customFormat="1" ht="15.75" customHeight="1">
      <c r="A49" s="302"/>
      <c r="B49" s="322" t="s">
        <v>1653</v>
      </c>
      <c r="C49" s="296"/>
      <c r="D49" s="2" t="s">
        <v>1652</v>
      </c>
      <c r="E49" s="24">
        <f aca="true" t="shared" si="21" ref="E49:E54">G49+H49+I49+J49</f>
        <v>0</v>
      </c>
      <c r="F49" s="55">
        <f aca="true" t="shared" si="22" ref="F49:M49">F50</f>
        <v>0</v>
      </c>
      <c r="G49" s="55">
        <f t="shared" si="22"/>
        <v>0</v>
      </c>
      <c r="H49" s="55">
        <f t="shared" si="22"/>
        <v>0</v>
      </c>
      <c r="I49" s="55">
        <f t="shared" si="22"/>
        <v>0</v>
      </c>
      <c r="J49" s="55">
        <f t="shared" si="22"/>
        <v>0</v>
      </c>
      <c r="K49" s="55">
        <f t="shared" si="22"/>
        <v>0</v>
      </c>
      <c r="L49" s="55">
        <f t="shared" si="22"/>
        <v>0</v>
      </c>
      <c r="M49" s="470">
        <f t="shared" si="22"/>
        <v>0</v>
      </c>
    </row>
    <row r="50" spans="1:13" s="3" customFormat="1" ht="14.25" customHeight="1">
      <c r="A50" s="302"/>
      <c r="B50" s="322"/>
      <c r="C50" s="304" t="s">
        <v>394</v>
      </c>
      <c r="D50" s="2" t="s">
        <v>1651</v>
      </c>
      <c r="E50" s="24">
        <f t="shared" si="21"/>
        <v>0</v>
      </c>
      <c r="F50" s="55">
        <f aca="true" t="shared" si="23" ref="F50:M52">F176+F302</f>
        <v>0</v>
      </c>
      <c r="G50" s="55">
        <f t="shared" si="23"/>
        <v>0</v>
      </c>
      <c r="H50" s="55">
        <f t="shared" si="23"/>
        <v>0</v>
      </c>
      <c r="I50" s="55">
        <f t="shared" si="23"/>
        <v>0</v>
      </c>
      <c r="J50" s="55">
        <f t="shared" si="23"/>
        <v>0</v>
      </c>
      <c r="K50" s="55">
        <f t="shared" si="23"/>
        <v>0</v>
      </c>
      <c r="L50" s="55">
        <f t="shared" si="23"/>
        <v>0</v>
      </c>
      <c r="M50" s="470">
        <f t="shared" si="23"/>
        <v>0</v>
      </c>
    </row>
    <row r="51" spans="1:13" s="3" customFormat="1" ht="18" customHeight="1">
      <c r="A51" s="302"/>
      <c r="B51" s="322" t="s">
        <v>536</v>
      </c>
      <c r="C51" s="296"/>
      <c r="D51" s="2" t="s">
        <v>1650</v>
      </c>
      <c r="E51" s="24">
        <f t="shared" si="21"/>
        <v>0</v>
      </c>
      <c r="F51" s="55">
        <f t="shared" si="23"/>
        <v>0</v>
      </c>
      <c r="G51" s="55">
        <f t="shared" si="23"/>
        <v>0</v>
      </c>
      <c r="H51" s="55">
        <f t="shared" si="23"/>
        <v>0</v>
      </c>
      <c r="I51" s="55">
        <f t="shared" si="23"/>
        <v>0</v>
      </c>
      <c r="J51" s="55">
        <f t="shared" si="23"/>
        <v>0</v>
      </c>
      <c r="K51" s="55">
        <f t="shared" si="23"/>
        <v>0</v>
      </c>
      <c r="L51" s="55">
        <f t="shared" si="23"/>
        <v>0</v>
      </c>
      <c r="M51" s="470">
        <f t="shared" si="23"/>
        <v>0</v>
      </c>
    </row>
    <row r="52" spans="1:13" s="3" customFormat="1" ht="18" customHeight="1">
      <c r="A52" s="302"/>
      <c r="B52" s="322" t="s">
        <v>48</v>
      </c>
      <c r="C52" s="296"/>
      <c r="D52" s="2" t="s">
        <v>1649</v>
      </c>
      <c r="E52" s="24">
        <f t="shared" si="21"/>
        <v>0</v>
      </c>
      <c r="F52" s="55">
        <f t="shared" si="23"/>
        <v>0</v>
      </c>
      <c r="G52" s="55">
        <f t="shared" si="23"/>
        <v>0</v>
      </c>
      <c r="H52" s="55">
        <f t="shared" si="23"/>
        <v>0</v>
      </c>
      <c r="I52" s="55">
        <f t="shared" si="23"/>
        <v>0</v>
      </c>
      <c r="J52" s="55">
        <f t="shared" si="23"/>
        <v>0</v>
      </c>
      <c r="K52" s="55">
        <f t="shared" si="23"/>
        <v>0</v>
      </c>
      <c r="L52" s="55">
        <f t="shared" si="23"/>
        <v>0</v>
      </c>
      <c r="M52" s="470">
        <f t="shared" si="23"/>
        <v>0</v>
      </c>
    </row>
    <row r="53" spans="1:13" s="270" customFormat="1" ht="30.75" customHeight="1">
      <c r="A53" s="624" t="s">
        <v>1648</v>
      </c>
      <c r="B53" s="625"/>
      <c r="C53" s="626"/>
      <c r="D53" s="483" t="s">
        <v>1647</v>
      </c>
      <c r="E53" s="24">
        <f t="shared" si="21"/>
        <v>0</v>
      </c>
      <c r="F53" s="220">
        <f aca="true" t="shared" si="24" ref="F53:M53">F54+F70+F78+F95</f>
        <v>0</v>
      </c>
      <c r="G53" s="220">
        <f t="shared" si="24"/>
        <v>0</v>
      </c>
      <c r="H53" s="220">
        <f t="shared" si="24"/>
        <v>0</v>
      </c>
      <c r="I53" s="220">
        <f t="shared" si="24"/>
        <v>0</v>
      </c>
      <c r="J53" s="220">
        <f t="shared" si="24"/>
        <v>0</v>
      </c>
      <c r="K53" s="220">
        <f t="shared" si="24"/>
        <v>0</v>
      </c>
      <c r="L53" s="220">
        <f t="shared" si="24"/>
        <v>0</v>
      </c>
      <c r="M53" s="627">
        <f t="shared" si="24"/>
        <v>0</v>
      </c>
    </row>
    <row r="54" spans="1:13" s="17" customFormat="1" ht="15.75">
      <c r="A54" s="624" t="s">
        <v>1646</v>
      </c>
      <c r="B54" s="625"/>
      <c r="C54" s="626"/>
      <c r="D54" s="2" t="s">
        <v>1645</v>
      </c>
      <c r="E54" s="24">
        <f t="shared" si="21"/>
        <v>0</v>
      </c>
      <c r="F54" s="24">
        <f aca="true" t="shared" si="25" ref="F54:M54">F56+F59+F63+F64+F66+F69</f>
        <v>0</v>
      </c>
      <c r="G54" s="24">
        <f t="shared" si="25"/>
        <v>0</v>
      </c>
      <c r="H54" s="24">
        <f t="shared" si="25"/>
        <v>0</v>
      </c>
      <c r="I54" s="24">
        <f t="shared" si="25"/>
        <v>0</v>
      </c>
      <c r="J54" s="24">
        <f t="shared" si="25"/>
        <v>0</v>
      </c>
      <c r="K54" s="24">
        <f t="shared" si="25"/>
        <v>0</v>
      </c>
      <c r="L54" s="24">
        <f t="shared" si="25"/>
        <v>0</v>
      </c>
      <c r="M54" s="554">
        <f t="shared" si="25"/>
        <v>0</v>
      </c>
    </row>
    <row r="55" spans="1:13" s="17" customFormat="1" ht="15.75">
      <c r="A55" s="462" t="s">
        <v>603</v>
      </c>
      <c r="B55" s="460"/>
      <c r="C55" s="463"/>
      <c r="D55" s="2"/>
      <c r="E55" s="24"/>
      <c r="F55" s="24"/>
      <c r="G55" s="24"/>
      <c r="H55" s="24"/>
      <c r="I55" s="24"/>
      <c r="J55" s="620"/>
      <c r="K55" s="24"/>
      <c r="L55" s="24"/>
      <c r="M55" s="554"/>
    </row>
    <row r="56" spans="1:13" s="17" customFormat="1" ht="15.75">
      <c r="A56" s="462"/>
      <c r="B56" s="628" t="s">
        <v>1644</v>
      </c>
      <c r="C56" s="629"/>
      <c r="D56" s="16" t="s">
        <v>1643</v>
      </c>
      <c r="E56" s="24">
        <f aca="true" t="shared" si="26" ref="E56:E70">G56+H56+I56+J56</f>
        <v>0</v>
      </c>
      <c r="F56" s="24">
        <f aca="true" t="shared" si="27" ref="F56:M56">F57+F58</f>
        <v>0</v>
      </c>
      <c r="G56" s="24">
        <f t="shared" si="27"/>
        <v>0</v>
      </c>
      <c r="H56" s="24">
        <f t="shared" si="27"/>
        <v>0</v>
      </c>
      <c r="I56" s="24">
        <f t="shared" si="27"/>
        <v>0</v>
      </c>
      <c r="J56" s="24">
        <f t="shared" si="27"/>
        <v>0</v>
      </c>
      <c r="K56" s="24">
        <f t="shared" si="27"/>
        <v>0</v>
      </c>
      <c r="L56" s="24">
        <f t="shared" si="27"/>
        <v>0</v>
      </c>
      <c r="M56" s="554">
        <f t="shared" si="27"/>
        <v>0</v>
      </c>
    </row>
    <row r="57" spans="1:13" s="17" customFormat="1" ht="15.75">
      <c r="A57" s="462"/>
      <c r="B57" s="628"/>
      <c r="C57" s="630" t="s">
        <v>354</v>
      </c>
      <c r="D57" s="16" t="s">
        <v>1642</v>
      </c>
      <c r="E57" s="24">
        <f t="shared" si="26"/>
        <v>0</v>
      </c>
      <c r="F57" s="24">
        <f aca="true" t="shared" si="28" ref="F57:M58">F183+F309</f>
        <v>0</v>
      </c>
      <c r="G57" s="24">
        <f t="shared" si="28"/>
        <v>0</v>
      </c>
      <c r="H57" s="24">
        <f t="shared" si="28"/>
        <v>0</v>
      </c>
      <c r="I57" s="24">
        <f t="shared" si="28"/>
        <v>0</v>
      </c>
      <c r="J57" s="24">
        <f t="shared" si="28"/>
        <v>0</v>
      </c>
      <c r="K57" s="24">
        <f t="shared" si="28"/>
        <v>0</v>
      </c>
      <c r="L57" s="24">
        <f t="shared" si="28"/>
        <v>0</v>
      </c>
      <c r="M57" s="554">
        <f t="shared" si="28"/>
        <v>0</v>
      </c>
    </row>
    <row r="58" spans="1:13" s="17" customFormat="1" ht="15.75">
      <c r="A58" s="462"/>
      <c r="B58" s="628"/>
      <c r="C58" s="630" t="s">
        <v>355</v>
      </c>
      <c r="D58" s="16" t="s">
        <v>1641</v>
      </c>
      <c r="E58" s="24">
        <f t="shared" si="26"/>
        <v>0</v>
      </c>
      <c r="F58" s="24">
        <f t="shared" si="28"/>
        <v>0</v>
      </c>
      <c r="G58" s="24">
        <f t="shared" si="28"/>
        <v>0</v>
      </c>
      <c r="H58" s="24">
        <f t="shared" si="28"/>
        <v>0</v>
      </c>
      <c r="I58" s="24">
        <f t="shared" si="28"/>
        <v>0</v>
      </c>
      <c r="J58" s="24">
        <f t="shared" si="28"/>
        <v>0</v>
      </c>
      <c r="K58" s="24">
        <f t="shared" si="28"/>
        <v>0</v>
      </c>
      <c r="L58" s="24">
        <f t="shared" si="28"/>
        <v>0</v>
      </c>
      <c r="M58" s="554">
        <f t="shared" si="28"/>
        <v>0</v>
      </c>
    </row>
    <row r="59" spans="1:13" s="17" customFormat="1" ht="15.75">
      <c r="A59" s="462"/>
      <c r="B59" s="631" t="s">
        <v>1640</v>
      </c>
      <c r="C59" s="312"/>
      <c r="D59" s="16" t="s">
        <v>1639</v>
      </c>
      <c r="E59" s="24">
        <f t="shared" si="26"/>
        <v>0</v>
      </c>
      <c r="F59" s="24">
        <f aca="true" t="shared" si="29" ref="F59:M59">F60+F61+F62</f>
        <v>0</v>
      </c>
      <c r="G59" s="24">
        <f t="shared" si="29"/>
        <v>0</v>
      </c>
      <c r="H59" s="24">
        <f t="shared" si="29"/>
        <v>0</v>
      </c>
      <c r="I59" s="24">
        <f t="shared" si="29"/>
        <v>0</v>
      </c>
      <c r="J59" s="24">
        <f t="shared" si="29"/>
        <v>0</v>
      </c>
      <c r="K59" s="24">
        <f t="shared" si="29"/>
        <v>0</v>
      </c>
      <c r="L59" s="24">
        <f t="shared" si="29"/>
        <v>0</v>
      </c>
      <c r="M59" s="554">
        <f t="shared" si="29"/>
        <v>0</v>
      </c>
    </row>
    <row r="60" spans="1:13" s="17" customFormat="1" ht="15.75">
      <c r="A60" s="462"/>
      <c r="B60" s="628"/>
      <c r="C60" s="630" t="s">
        <v>364</v>
      </c>
      <c r="D60" s="16" t="s">
        <v>1638</v>
      </c>
      <c r="E60" s="24">
        <f t="shared" si="26"/>
        <v>0</v>
      </c>
      <c r="F60" s="24">
        <f aca="true" t="shared" si="30" ref="F60:M63">F186+F312</f>
        <v>0</v>
      </c>
      <c r="G60" s="24">
        <f t="shared" si="30"/>
        <v>0</v>
      </c>
      <c r="H60" s="24">
        <f t="shared" si="30"/>
        <v>0</v>
      </c>
      <c r="I60" s="24">
        <f t="shared" si="30"/>
        <v>0</v>
      </c>
      <c r="J60" s="24">
        <f t="shared" si="30"/>
        <v>0</v>
      </c>
      <c r="K60" s="24">
        <f t="shared" si="30"/>
        <v>0</v>
      </c>
      <c r="L60" s="24">
        <f t="shared" si="30"/>
        <v>0</v>
      </c>
      <c r="M60" s="554">
        <f t="shared" si="30"/>
        <v>0</v>
      </c>
    </row>
    <row r="61" spans="1:13" s="17" customFormat="1" ht="15.75">
      <c r="A61" s="462"/>
      <c r="B61" s="628"/>
      <c r="C61" s="630" t="s">
        <v>1009</v>
      </c>
      <c r="D61" s="16" t="s">
        <v>1637</v>
      </c>
      <c r="E61" s="24">
        <f t="shared" si="26"/>
        <v>0</v>
      </c>
      <c r="F61" s="24">
        <f t="shared" si="30"/>
        <v>0</v>
      </c>
      <c r="G61" s="24">
        <f t="shared" si="30"/>
        <v>0</v>
      </c>
      <c r="H61" s="24">
        <f t="shared" si="30"/>
        <v>0</v>
      </c>
      <c r="I61" s="24">
        <f t="shared" si="30"/>
        <v>0</v>
      </c>
      <c r="J61" s="24">
        <f t="shared" si="30"/>
        <v>0</v>
      </c>
      <c r="K61" s="24">
        <f t="shared" si="30"/>
        <v>0</v>
      </c>
      <c r="L61" s="24">
        <f t="shared" si="30"/>
        <v>0</v>
      </c>
      <c r="M61" s="554">
        <f t="shared" si="30"/>
        <v>0</v>
      </c>
    </row>
    <row r="62" spans="1:13" s="17" customFormat="1" ht="15.75">
      <c r="A62" s="462"/>
      <c r="B62" s="628"/>
      <c r="C62" s="632" t="s">
        <v>770</v>
      </c>
      <c r="D62" s="16" t="s">
        <v>1636</v>
      </c>
      <c r="E62" s="24">
        <f t="shared" si="26"/>
        <v>0</v>
      </c>
      <c r="F62" s="24">
        <f t="shared" si="30"/>
        <v>0</v>
      </c>
      <c r="G62" s="24">
        <f t="shared" si="30"/>
        <v>0</v>
      </c>
      <c r="H62" s="24">
        <f t="shared" si="30"/>
        <v>0</v>
      </c>
      <c r="I62" s="24">
        <f t="shared" si="30"/>
        <v>0</v>
      </c>
      <c r="J62" s="24">
        <f t="shared" si="30"/>
        <v>0</v>
      </c>
      <c r="K62" s="24">
        <f t="shared" si="30"/>
        <v>0</v>
      </c>
      <c r="L62" s="24">
        <f t="shared" si="30"/>
        <v>0</v>
      </c>
      <c r="M62" s="554">
        <f t="shared" si="30"/>
        <v>0</v>
      </c>
    </row>
    <row r="63" spans="1:13" s="17" customFormat="1" ht="15.75">
      <c r="A63" s="462"/>
      <c r="B63" s="628" t="s">
        <v>1635</v>
      </c>
      <c r="C63" s="632"/>
      <c r="D63" s="16" t="s">
        <v>1634</v>
      </c>
      <c r="E63" s="24">
        <f t="shared" si="26"/>
        <v>0</v>
      </c>
      <c r="F63" s="24">
        <f t="shared" si="30"/>
        <v>0</v>
      </c>
      <c r="G63" s="24">
        <f t="shared" si="30"/>
        <v>0</v>
      </c>
      <c r="H63" s="24">
        <f t="shared" si="30"/>
        <v>0</v>
      </c>
      <c r="I63" s="24">
        <f t="shared" si="30"/>
        <v>0</v>
      </c>
      <c r="J63" s="24">
        <f t="shared" si="30"/>
        <v>0</v>
      </c>
      <c r="K63" s="24">
        <f t="shared" si="30"/>
        <v>0</v>
      </c>
      <c r="L63" s="24">
        <f t="shared" si="30"/>
        <v>0</v>
      </c>
      <c r="M63" s="554">
        <f t="shared" si="30"/>
        <v>0</v>
      </c>
    </row>
    <row r="64" spans="1:13" s="17" customFormat="1" ht="15.75">
      <c r="A64" s="462"/>
      <c r="B64" s="628" t="s">
        <v>1633</v>
      </c>
      <c r="C64" s="629"/>
      <c r="D64" s="16" t="s">
        <v>1632</v>
      </c>
      <c r="E64" s="24">
        <f t="shared" si="26"/>
        <v>0</v>
      </c>
      <c r="F64" s="24">
        <f aca="true" t="shared" si="31" ref="F64:M64">F65</f>
        <v>0</v>
      </c>
      <c r="G64" s="24">
        <f t="shared" si="31"/>
        <v>0</v>
      </c>
      <c r="H64" s="24">
        <f t="shared" si="31"/>
        <v>0</v>
      </c>
      <c r="I64" s="24">
        <f t="shared" si="31"/>
        <v>0</v>
      </c>
      <c r="J64" s="24">
        <f t="shared" si="31"/>
        <v>0</v>
      </c>
      <c r="K64" s="24">
        <f t="shared" si="31"/>
        <v>0</v>
      </c>
      <c r="L64" s="24">
        <f t="shared" si="31"/>
        <v>0</v>
      </c>
      <c r="M64" s="554">
        <f t="shared" si="31"/>
        <v>0</v>
      </c>
    </row>
    <row r="65" spans="1:13" s="17" customFormat="1" ht="15.75">
      <c r="A65" s="462"/>
      <c r="B65" s="628"/>
      <c r="C65" s="630" t="s">
        <v>33</v>
      </c>
      <c r="D65" s="16" t="s">
        <v>1631</v>
      </c>
      <c r="E65" s="24">
        <f t="shared" si="26"/>
        <v>0</v>
      </c>
      <c r="F65" s="24">
        <f aca="true" t="shared" si="32" ref="F65:M65">F191+F317</f>
        <v>0</v>
      </c>
      <c r="G65" s="24">
        <f t="shared" si="32"/>
        <v>0</v>
      </c>
      <c r="H65" s="24">
        <f t="shared" si="32"/>
        <v>0</v>
      </c>
      <c r="I65" s="24">
        <f t="shared" si="32"/>
        <v>0</v>
      </c>
      <c r="J65" s="24">
        <f t="shared" si="32"/>
        <v>0</v>
      </c>
      <c r="K65" s="24">
        <f t="shared" si="32"/>
        <v>0</v>
      </c>
      <c r="L65" s="24">
        <f t="shared" si="32"/>
        <v>0</v>
      </c>
      <c r="M65" s="554">
        <f t="shared" si="32"/>
        <v>0</v>
      </c>
    </row>
    <row r="66" spans="1:13" s="3" customFormat="1" ht="15.75" customHeight="1">
      <c r="A66" s="302"/>
      <c r="B66" s="303" t="s">
        <v>1630</v>
      </c>
      <c r="C66" s="304"/>
      <c r="D66" s="2" t="s">
        <v>1629</v>
      </c>
      <c r="E66" s="24">
        <f t="shared" si="26"/>
        <v>0</v>
      </c>
      <c r="F66" s="55">
        <f aca="true" t="shared" si="33" ref="F66:M66">F67+F68</f>
        <v>0</v>
      </c>
      <c r="G66" s="55">
        <f t="shared" si="33"/>
        <v>0</v>
      </c>
      <c r="H66" s="55">
        <f t="shared" si="33"/>
        <v>0</v>
      </c>
      <c r="I66" s="55">
        <f t="shared" si="33"/>
        <v>0</v>
      </c>
      <c r="J66" s="55">
        <f t="shared" si="33"/>
        <v>0</v>
      </c>
      <c r="K66" s="55">
        <f t="shared" si="33"/>
        <v>0</v>
      </c>
      <c r="L66" s="55">
        <f t="shared" si="33"/>
        <v>0</v>
      </c>
      <c r="M66" s="470">
        <f t="shared" si="33"/>
        <v>0</v>
      </c>
    </row>
    <row r="67" spans="1:13" s="3" customFormat="1" ht="15" customHeight="1">
      <c r="A67" s="302"/>
      <c r="B67" s="303"/>
      <c r="C67" s="304" t="s">
        <v>34</v>
      </c>
      <c r="D67" s="2" t="s">
        <v>1628</v>
      </c>
      <c r="E67" s="24">
        <f t="shared" si="26"/>
        <v>0</v>
      </c>
      <c r="F67" s="55">
        <f aca="true" t="shared" si="34" ref="F67:M69">F193+F319</f>
        <v>0</v>
      </c>
      <c r="G67" s="55">
        <f t="shared" si="34"/>
        <v>0</v>
      </c>
      <c r="H67" s="55">
        <f t="shared" si="34"/>
        <v>0</v>
      </c>
      <c r="I67" s="55">
        <f t="shared" si="34"/>
        <v>0</v>
      </c>
      <c r="J67" s="55">
        <f t="shared" si="34"/>
        <v>0</v>
      </c>
      <c r="K67" s="55">
        <f t="shared" si="34"/>
        <v>0</v>
      </c>
      <c r="L67" s="55">
        <f t="shared" si="34"/>
        <v>0</v>
      </c>
      <c r="M67" s="470">
        <f t="shared" si="34"/>
        <v>0</v>
      </c>
    </row>
    <row r="68" spans="1:13" s="3" customFormat="1" ht="14.25" customHeight="1">
      <c r="A68" s="302"/>
      <c r="B68" s="303"/>
      <c r="C68" s="304" t="s">
        <v>365</v>
      </c>
      <c r="D68" s="2" t="s">
        <v>1627</v>
      </c>
      <c r="E68" s="24">
        <f t="shared" si="26"/>
        <v>0</v>
      </c>
      <c r="F68" s="55">
        <f t="shared" si="34"/>
        <v>0</v>
      </c>
      <c r="G68" s="55">
        <f t="shared" si="34"/>
        <v>0</v>
      </c>
      <c r="H68" s="55">
        <f t="shared" si="34"/>
        <v>0</v>
      </c>
      <c r="I68" s="55">
        <f t="shared" si="34"/>
        <v>0</v>
      </c>
      <c r="J68" s="55">
        <f t="shared" si="34"/>
        <v>0</v>
      </c>
      <c r="K68" s="55">
        <f t="shared" si="34"/>
        <v>0</v>
      </c>
      <c r="L68" s="55">
        <f t="shared" si="34"/>
        <v>0</v>
      </c>
      <c r="M68" s="470">
        <f t="shared" si="34"/>
        <v>0</v>
      </c>
    </row>
    <row r="69" spans="1:13" s="17" customFormat="1" ht="15.75">
      <c r="A69" s="462"/>
      <c r="B69" s="633" t="s">
        <v>655</v>
      </c>
      <c r="C69" s="632"/>
      <c r="D69" s="16" t="s">
        <v>1626</v>
      </c>
      <c r="E69" s="24">
        <f t="shared" si="26"/>
        <v>0</v>
      </c>
      <c r="F69" s="55">
        <f t="shared" si="34"/>
        <v>0</v>
      </c>
      <c r="G69" s="55">
        <f t="shared" si="34"/>
        <v>0</v>
      </c>
      <c r="H69" s="55">
        <f t="shared" si="34"/>
        <v>0</v>
      </c>
      <c r="I69" s="55">
        <f t="shared" si="34"/>
        <v>0</v>
      </c>
      <c r="J69" s="55">
        <f t="shared" si="34"/>
        <v>0</v>
      </c>
      <c r="K69" s="55">
        <f t="shared" si="34"/>
        <v>0</v>
      </c>
      <c r="L69" s="55">
        <f t="shared" si="34"/>
        <v>0</v>
      </c>
      <c r="M69" s="470">
        <f t="shared" si="34"/>
        <v>0</v>
      </c>
    </row>
    <row r="70" spans="1:13" s="17" customFormat="1" ht="15.75">
      <c r="A70" s="488" t="s">
        <v>1625</v>
      </c>
      <c r="B70" s="633"/>
      <c r="C70" s="632"/>
      <c r="D70" s="16" t="s">
        <v>1624</v>
      </c>
      <c r="E70" s="24">
        <f t="shared" si="26"/>
        <v>0</v>
      </c>
      <c r="F70" s="24">
        <f aca="true" t="shared" si="35" ref="F70:M70">F72+F75+F76</f>
        <v>0</v>
      </c>
      <c r="G70" s="24">
        <f t="shared" si="35"/>
        <v>0</v>
      </c>
      <c r="H70" s="24">
        <f t="shared" si="35"/>
        <v>0</v>
      </c>
      <c r="I70" s="24">
        <f t="shared" si="35"/>
        <v>0</v>
      </c>
      <c r="J70" s="24">
        <f t="shared" si="35"/>
        <v>0</v>
      </c>
      <c r="K70" s="24">
        <f t="shared" si="35"/>
        <v>0</v>
      </c>
      <c r="L70" s="24">
        <f t="shared" si="35"/>
        <v>0</v>
      </c>
      <c r="M70" s="554">
        <f t="shared" si="35"/>
        <v>0</v>
      </c>
    </row>
    <row r="71" spans="1:13" s="17" customFormat="1" ht="15.75">
      <c r="A71" s="462" t="s">
        <v>603</v>
      </c>
      <c r="B71" s="633"/>
      <c r="C71" s="632"/>
      <c r="D71" s="16"/>
      <c r="E71" s="24"/>
      <c r="F71" s="24"/>
      <c r="G71" s="24"/>
      <c r="H71" s="24"/>
      <c r="I71" s="24"/>
      <c r="J71" s="620"/>
      <c r="K71" s="24"/>
      <c r="L71" s="24"/>
      <c r="M71" s="554"/>
    </row>
    <row r="72" spans="1:13" s="17" customFormat="1" ht="15.75">
      <c r="A72" s="462"/>
      <c r="B72" s="631" t="s">
        <v>1623</v>
      </c>
      <c r="C72" s="312"/>
      <c r="D72" s="16" t="s">
        <v>1622</v>
      </c>
      <c r="E72" s="24">
        <f aca="true" t="shared" si="36" ref="E72:E78">G72+H72+I72+J72</f>
        <v>0</v>
      </c>
      <c r="F72" s="24">
        <f aca="true" t="shared" si="37" ref="F72:M72">F73+F74</f>
        <v>0</v>
      </c>
      <c r="G72" s="24">
        <f t="shared" si="37"/>
        <v>0</v>
      </c>
      <c r="H72" s="24">
        <f t="shared" si="37"/>
        <v>0</v>
      </c>
      <c r="I72" s="24">
        <f t="shared" si="37"/>
        <v>0</v>
      </c>
      <c r="J72" s="24">
        <f t="shared" si="37"/>
        <v>0</v>
      </c>
      <c r="K72" s="24">
        <f t="shared" si="37"/>
        <v>0</v>
      </c>
      <c r="L72" s="24">
        <f t="shared" si="37"/>
        <v>0</v>
      </c>
      <c r="M72" s="554">
        <f t="shared" si="37"/>
        <v>0</v>
      </c>
    </row>
    <row r="73" spans="1:13" s="17" customFormat="1" ht="15.75">
      <c r="A73" s="462"/>
      <c r="B73" s="633"/>
      <c r="C73" s="632" t="s">
        <v>1058</v>
      </c>
      <c r="D73" s="16" t="s">
        <v>1621</v>
      </c>
      <c r="E73" s="24">
        <f t="shared" si="36"/>
        <v>0</v>
      </c>
      <c r="F73" s="24">
        <f aca="true" t="shared" si="38" ref="F73:M75">F199+F325</f>
        <v>0</v>
      </c>
      <c r="G73" s="24">
        <f t="shared" si="38"/>
        <v>0</v>
      </c>
      <c r="H73" s="24">
        <f t="shared" si="38"/>
        <v>0</v>
      </c>
      <c r="I73" s="24">
        <f t="shared" si="38"/>
        <v>0</v>
      </c>
      <c r="J73" s="24">
        <f t="shared" si="38"/>
        <v>0</v>
      </c>
      <c r="K73" s="24">
        <f t="shared" si="38"/>
        <v>0</v>
      </c>
      <c r="L73" s="24">
        <f t="shared" si="38"/>
        <v>0</v>
      </c>
      <c r="M73" s="554">
        <f t="shared" si="38"/>
        <v>0</v>
      </c>
    </row>
    <row r="74" spans="1:13" s="3" customFormat="1" ht="12" customHeight="1">
      <c r="A74" s="326"/>
      <c r="B74" s="313"/>
      <c r="C74" s="324" t="s">
        <v>452</v>
      </c>
      <c r="D74" s="2" t="s">
        <v>1620</v>
      </c>
      <c r="E74" s="24">
        <f t="shared" si="36"/>
        <v>0</v>
      </c>
      <c r="F74" s="24">
        <f t="shared" si="38"/>
        <v>0</v>
      </c>
      <c r="G74" s="24">
        <f t="shared" si="38"/>
        <v>0</v>
      </c>
      <c r="H74" s="24">
        <f t="shared" si="38"/>
        <v>0</v>
      </c>
      <c r="I74" s="24">
        <f t="shared" si="38"/>
        <v>0</v>
      </c>
      <c r="J74" s="24">
        <f t="shared" si="38"/>
        <v>0</v>
      </c>
      <c r="K74" s="24">
        <f t="shared" si="38"/>
        <v>0</v>
      </c>
      <c r="L74" s="24">
        <f t="shared" si="38"/>
        <v>0</v>
      </c>
      <c r="M74" s="554">
        <f t="shared" si="38"/>
        <v>0</v>
      </c>
    </row>
    <row r="75" spans="1:13" s="3" customFormat="1" ht="12.75" customHeight="1">
      <c r="A75" s="326"/>
      <c r="B75" s="313" t="s">
        <v>859</v>
      </c>
      <c r="C75" s="324"/>
      <c r="D75" s="2" t="s">
        <v>1619</v>
      </c>
      <c r="E75" s="24">
        <f t="shared" si="36"/>
        <v>0</v>
      </c>
      <c r="F75" s="24">
        <f t="shared" si="38"/>
        <v>0</v>
      </c>
      <c r="G75" s="24">
        <f t="shared" si="38"/>
        <v>0</v>
      </c>
      <c r="H75" s="24">
        <f t="shared" si="38"/>
        <v>0</v>
      </c>
      <c r="I75" s="24">
        <f t="shared" si="38"/>
        <v>0</v>
      </c>
      <c r="J75" s="24">
        <f t="shared" si="38"/>
        <v>0</v>
      </c>
      <c r="K75" s="24">
        <f t="shared" si="38"/>
        <v>0</v>
      </c>
      <c r="L75" s="24">
        <f t="shared" si="38"/>
        <v>0</v>
      </c>
      <c r="M75" s="554">
        <f t="shared" si="38"/>
        <v>0</v>
      </c>
    </row>
    <row r="76" spans="1:13" s="17" customFormat="1" ht="15.75">
      <c r="A76" s="462"/>
      <c r="B76" s="633" t="s">
        <v>1618</v>
      </c>
      <c r="C76" s="632"/>
      <c r="D76" s="16" t="s">
        <v>1617</v>
      </c>
      <c r="E76" s="24">
        <f t="shared" si="36"/>
        <v>0</v>
      </c>
      <c r="F76" s="24">
        <f aca="true" t="shared" si="39" ref="F76:M76">F77</f>
        <v>0</v>
      </c>
      <c r="G76" s="24">
        <f t="shared" si="39"/>
        <v>0</v>
      </c>
      <c r="H76" s="24">
        <f t="shared" si="39"/>
        <v>0</v>
      </c>
      <c r="I76" s="24">
        <f t="shared" si="39"/>
        <v>0</v>
      </c>
      <c r="J76" s="24">
        <f t="shared" si="39"/>
        <v>0</v>
      </c>
      <c r="K76" s="24">
        <f t="shared" si="39"/>
        <v>0</v>
      </c>
      <c r="L76" s="24">
        <f t="shared" si="39"/>
        <v>0</v>
      </c>
      <c r="M76" s="554">
        <f t="shared" si="39"/>
        <v>0</v>
      </c>
    </row>
    <row r="77" spans="1:13" s="17" customFormat="1" ht="15.75">
      <c r="A77" s="462"/>
      <c r="B77" s="633"/>
      <c r="C77" s="632" t="s">
        <v>723</v>
      </c>
      <c r="D77" s="16" t="s">
        <v>1616</v>
      </c>
      <c r="E77" s="24">
        <f t="shared" si="36"/>
        <v>0</v>
      </c>
      <c r="F77" s="24">
        <f aca="true" t="shared" si="40" ref="F77:M77">F203+F329</f>
        <v>0</v>
      </c>
      <c r="G77" s="24">
        <f t="shared" si="40"/>
        <v>0</v>
      </c>
      <c r="H77" s="24">
        <f t="shared" si="40"/>
        <v>0</v>
      </c>
      <c r="I77" s="24">
        <f t="shared" si="40"/>
        <v>0</v>
      </c>
      <c r="J77" s="24">
        <f t="shared" si="40"/>
        <v>0</v>
      </c>
      <c r="K77" s="24">
        <f t="shared" si="40"/>
        <v>0</v>
      </c>
      <c r="L77" s="24">
        <f t="shared" si="40"/>
        <v>0</v>
      </c>
      <c r="M77" s="554">
        <f t="shared" si="40"/>
        <v>0</v>
      </c>
    </row>
    <row r="78" spans="1:13" s="17" customFormat="1" ht="15.75">
      <c r="A78" s="624" t="s">
        <v>1615</v>
      </c>
      <c r="B78" s="625"/>
      <c r="C78" s="626"/>
      <c r="D78" s="16" t="s">
        <v>1614</v>
      </c>
      <c r="E78" s="24">
        <f t="shared" si="36"/>
        <v>0</v>
      </c>
      <c r="F78" s="24">
        <f aca="true" t="shared" si="41" ref="F78:M78">F80+F90+F94</f>
        <v>0</v>
      </c>
      <c r="G78" s="24">
        <f t="shared" si="41"/>
        <v>0</v>
      </c>
      <c r="H78" s="24">
        <f t="shared" si="41"/>
        <v>0</v>
      </c>
      <c r="I78" s="24">
        <f t="shared" si="41"/>
        <v>0</v>
      </c>
      <c r="J78" s="24">
        <f t="shared" si="41"/>
        <v>0</v>
      </c>
      <c r="K78" s="24">
        <f t="shared" si="41"/>
        <v>0</v>
      </c>
      <c r="L78" s="24">
        <f t="shared" si="41"/>
        <v>0</v>
      </c>
      <c r="M78" s="554">
        <f t="shared" si="41"/>
        <v>0</v>
      </c>
    </row>
    <row r="79" spans="1:13" s="17" customFormat="1" ht="15.75">
      <c r="A79" s="462" t="s">
        <v>603</v>
      </c>
      <c r="B79" s="460"/>
      <c r="C79" s="463"/>
      <c r="D79" s="2"/>
      <c r="E79" s="24"/>
      <c r="F79" s="24"/>
      <c r="G79" s="24"/>
      <c r="H79" s="24"/>
      <c r="I79" s="24"/>
      <c r="J79" s="620"/>
      <c r="K79" s="24"/>
      <c r="L79" s="24"/>
      <c r="M79" s="554"/>
    </row>
    <row r="80" spans="1:13" s="17" customFormat="1" ht="30" customHeight="1">
      <c r="A80" s="462"/>
      <c r="B80" s="634" t="s">
        <v>1613</v>
      </c>
      <c r="C80" s="635"/>
      <c r="D80" s="2" t="s">
        <v>1612</v>
      </c>
      <c r="E80" s="24">
        <f aca="true" t="shared" si="42" ref="E80:E95">G80+H80+I80+J80</f>
        <v>0</v>
      </c>
      <c r="F80" s="24">
        <f aca="true" t="shared" si="43" ref="F80:M80">SUM(F81:F89)</f>
        <v>0</v>
      </c>
      <c r="G80" s="24">
        <f t="shared" si="43"/>
        <v>0</v>
      </c>
      <c r="H80" s="24">
        <f t="shared" si="43"/>
        <v>0</v>
      </c>
      <c r="I80" s="24">
        <f t="shared" si="43"/>
        <v>0</v>
      </c>
      <c r="J80" s="24">
        <f t="shared" si="43"/>
        <v>0</v>
      </c>
      <c r="K80" s="24">
        <f t="shared" si="43"/>
        <v>0</v>
      </c>
      <c r="L80" s="24">
        <f t="shared" si="43"/>
        <v>0</v>
      </c>
      <c r="M80" s="554">
        <f t="shared" si="43"/>
        <v>0</v>
      </c>
    </row>
    <row r="81" spans="1:13" s="17" customFormat="1" ht="15.75">
      <c r="A81" s="462"/>
      <c r="B81" s="460"/>
      <c r="C81" s="463" t="s">
        <v>725</v>
      </c>
      <c r="D81" s="2" t="s">
        <v>1611</v>
      </c>
      <c r="E81" s="24">
        <f t="shared" si="42"/>
        <v>0</v>
      </c>
      <c r="F81" s="24">
        <f aca="true" t="shared" si="44" ref="F81:M89">F207+F333</f>
        <v>0</v>
      </c>
      <c r="G81" s="24">
        <f t="shared" si="44"/>
        <v>0</v>
      </c>
      <c r="H81" s="24">
        <f t="shared" si="44"/>
        <v>0</v>
      </c>
      <c r="I81" s="24">
        <f t="shared" si="44"/>
        <v>0</v>
      </c>
      <c r="J81" s="24">
        <f t="shared" si="44"/>
        <v>0</v>
      </c>
      <c r="K81" s="24">
        <f t="shared" si="44"/>
        <v>0</v>
      </c>
      <c r="L81" s="24">
        <f t="shared" si="44"/>
        <v>0</v>
      </c>
      <c r="M81" s="554">
        <f t="shared" si="44"/>
        <v>0</v>
      </c>
    </row>
    <row r="82" spans="1:13" s="17" customFormat="1" ht="15.75">
      <c r="A82" s="462"/>
      <c r="B82" s="460"/>
      <c r="C82" s="463" t="s">
        <v>726</v>
      </c>
      <c r="D82" s="2" t="s">
        <v>1610</v>
      </c>
      <c r="E82" s="24">
        <f t="shared" si="42"/>
        <v>0</v>
      </c>
      <c r="F82" s="24">
        <f t="shared" si="44"/>
        <v>0</v>
      </c>
      <c r="G82" s="24">
        <f t="shared" si="44"/>
        <v>0</v>
      </c>
      <c r="H82" s="24">
        <f t="shared" si="44"/>
        <v>0</v>
      </c>
      <c r="I82" s="24">
        <f t="shared" si="44"/>
        <v>0</v>
      </c>
      <c r="J82" s="24">
        <f t="shared" si="44"/>
        <v>0</v>
      </c>
      <c r="K82" s="24">
        <f t="shared" si="44"/>
        <v>0</v>
      </c>
      <c r="L82" s="24">
        <f t="shared" si="44"/>
        <v>0</v>
      </c>
      <c r="M82" s="554">
        <f t="shared" si="44"/>
        <v>0</v>
      </c>
    </row>
    <row r="83" spans="1:13" s="17" customFormat="1" ht="15.75">
      <c r="A83" s="462"/>
      <c r="B83" s="460"/>
      <c r="C83" s="463" t="s">
        <v>840</v>
      </c>
      <c r="D83" s="2" t="s">
        <v>1609</v>
      </c>
      <c r="E83" s="24">
        <f t="shared" si="42"/>
        <v>0</v>
      </c>
      <c r="F83" s="24">
        <f t="shared" si="44"/>
        <v>0</v>
      </c>
      <c r="G83" s="24">
        <f t="shared" si="44"/>
        <v>0</v>
      </c>
      <c r="H83" s="24">
        <f t="shared" si="44"/>
        <v>0</v>
      </c>
      <c r="I83" s="24">
        <f t="shared" si="44"/>
        <v>0</v>
      </c>
      <c r="J83" s="24">
        <f t="shared" si="44"/>
        <v>0</v>
      </c>
      <c r="K83" s="24">
        <f t="shared" si="44"/>
        <v>0</v>
      </c>
      <c r="L83" s="24">
        <f t="shared" si="44"/>
        <v>0</v>
      </c>
      <c r="M83" s="554">
        <f t="shared" si="44"/>
        <v>0</v>
      </c>
    </row>
    <row r="84" spans="1:13" s="17" customFormat="1" ht="15.75">
      <c r="A84" s="462"/>
      <c r="B84" s="460"/>
      <c r="C84" s="463" t="s">
        <v>841</v>
      </c>
      <c r="D84" s="2" t="s">
        <v>1608</v>
      </c>
      <c r="E84" s="24">
        <f t="shared" si="42"/>
        <v>0</v>
      </c>
      <c r="F84" s="24">
        <f t="shared" si="44"/>
        <v>0</v>
      </c>
      <c r="G84" s="24">
        <f t="shared" si="44"/>
        <v>0</v>
      </c>
      <c r="H84" s="24">
        <f t="shared" si="44"/>
        <v>0</v>
      </c>
      <c r="I84" s="24">
        <f t="shared" si="44"/>
        <v>0</v>
      </c>
      <c r="J84" s="24">
        <f t="shared" si="44"/>
        <v>0</v>
      </c>
      <c r="K84" s="24">
        <f t="shared" si="44"/>
        <v>0</v>
      </c>
      <c r="L84" s="24">
        <f t="shared" si="44"/>
        <v>0</v>
      </c>
      <c r="M84" s="554">
        <f t="shared" si="44"/>
        <v>0</v>
      </c>
    </row>
    <row r="85" spans="1:13" s="17" customFormat="1" ht="15.75">
      <c r="A85" s="494"/>
      <c r="B85" s="495"/>
      <c r="C85" s="496" t="s">
        <v>842</v>
      </c>
      <c r="D85" s="2" t="s">
        <v>1607</v>
      </c>
      <c r="E85" s="24">
        <f t="shared" si="42"/>
        <v>0</v>
      </c>
      <c r="F85" s="24">
        <f t="shared" si="44"/>
        <v>0</v>
      </c>
      <c r="G85" s="24">
        <f t="shared" si="44"/>
        <v>0</v>
      </c>
      <c r="H85" s="24">
        <f t="shared" si="44"/>
        <v>0</v>
      </c>
      <c r="I85" s="24">
        <f t="shared" si="44"/>
        <v>0</v>
      </c>
      <c r="J85" s="24">
        <f t="shared" si="44"/>
        <v>0</v>
      </c>
      <c r="K85" s="24">
        <f t="shared" si="44"/>
        <v>0</v>
      </c>
      <c r="L85" s="24">
        <f t="shared" si="44"/>
        <v>0</v>
      </c>
      <c r="M85" s="554">
        <f t="shared" si="44"/>
        <v>0</v>
      </c>
    </row>
    <row r="86" spans="1:13" s="17" customFormat="1" ht="15.75">
      <c r="A86" s="462"/>
      <c r="B86" s="460"/>
      <c r="C86" s="463" t="s">
        <v>843</v>
      </c>
      <c r="D86" s="2" t="s">
        <v>1606</v>
      </c>
      <c r="E86" s="24">
        <f t="shared" si="42"/>
        <v>0</v>
      </c>
      <c r="F86" s="24">
        <f t="shared" si="44"/>
        <v>0</v>
      </c>
      <c r="G86" s="24">
        <f t="shared" si="44"/>
        <v>0</v>
      </c>
      <c r="H86" s="24">
        <f t="shared" si="44"/>
        <v>0</v>
      </c>
      <c r="I86" s="24">
        <f t="shared" si="44"/>
        <v>0</v>
      </c>
      <c r="J86" s="24">
        <f t="shared" si="44"/>
        <v>0</v>
      </c>
      <c r="K86" s="24">
        <f t="shared" si="44"/>
        <v>0</v>
      </c>
      <c r="L86" s="24">
        <f t="shared" si="44"/>
        <v>0</v>
      </c>
      <c r="M86" s="554">
        <f t="shared" si="44"/>
        <v>0</v>
      </c>
    </row>
    <row r="87" spans="1:13" s="17" customFormat="1" ht="27.75" customHeight="1">
      <c r="A87" s="462"/>
      <c r="B87" s="460"/>
      <c r="C87" s="636" t="s">
        <v>1518</v>
      </c>
      <c r="D87" s="2" t="s">
        <v>1605</v>
      </c>
      <c r="E87" s="24">
        <f t="shared" si="42"/>
        <v>0</v>
      </c>
      <c r="F87" s="24">
        <f t="shared" si="44"/>
        <v>0</v>
      </c>
      <c r="G87" s="24">
        <f t="shared" si="44"/>
        <v>0</v>
      </c>
      <c r="H87" s="24">
        <f t="shared" si="44"/>
        <v>0</v>
      </c>
      <c r="I87" s="24">
        <f t="shared" si="44"/>
        <v>0</v>
      </c>
      <c r="J87" s="24">
        <f t="shared" si="44"/>
        <v>0</v>
      </c>
      <c r="K87" s="24">
        <f t="shared" si="44"/>
        <v>0</v>
      </c>
      <c r="L87" s="24">
        <f t="shared" si="44"/>
        <v>0</v>
      </c>
      <c r="M87" s="554">
        <f t="shared" si="44"/>
        <v>0</v>
      </c>
    </row>
    <row r="88" spans="1:13" s="17" customFormat="1" ht="15.75">
      <c r="A88" s="462"/>
      <c r="B88" s="460"/>
      <c r="C88" s="463" t="s">
        <v>240</v>
      </c>
      <c r="D88" s="2" t="s">
        <v>1604</v>
      </c>
      <c r="E88" s="24">
        <f t="shared" si="42"/>
        <v>0</v>
      </c>
      <c r="F88" s="24">
        <f t="shared" si="44"/>
        <v>0</v>
      </c>
      <c r="G88" s="24">
        <f t="shared" si="44"/>
        <v>0</v>
      </c>
      <c r="H88" s="24">
        <f t="shared" si="44"/>
        <v>0</v>
      </c>
      <c r="I88" s="24">
        <f t="shared" si="44"/>
        <v>0</v>
      </c>
      <c r="J88" s="24">
        <f t="shared" si="44"/>
        <v>0</v>
      </c>
      <c r="K88" s="24">
        <f t="shared" si="44"/>
        <v>0</v>
      </c>
      <c r="L88" s="24">
        <f t="shared" si="44"/>
        <v>0</v>
      </c>
      <c r="M88" s="554">
        <f t="shared" si="44"/>
        <v>0</v>
      </c>
    </row>
    <row r="89" spans="1:13" s="17" customFormat="1" ht="15.75">
      <c r="A89" s="462"/>
      <c r="B89" s="460"/>
      <c r="C89" s="463" t="s">
        <v>241</v>
      </c>
      <c r="D89" s="2" t="s">
        <v>1603</v>
      </c>
      <c r="E89" s="24">
        <f t="shared" si="42"/>
        <v>0</v>
      </c>
      <c r="F89" s="24">
        <f t="shared" si="44"/>
        <v>0</v>
      </c>
      <c r="G89" s="24">
        <f t="shared" si="44"/>
        <v>0</v>
      </c>
      <c r="H89" s="24">
        <f t="shared" si="44"/>
        <v>0</v>
      </c>
      <c r="I89" s="24">
        <f t="shared" si="44"/>
        <v>0</v>
      </c>
      <c r="J89" s="24">
        <f t="shared" si="44"/>
        <v>0</v>
      </c>
      <c r="K89" s="24">
        <f t="shared" si="44"/>
        <v>0</v>
      </c>
      <c r="L89" s="24">
        <f t="shared" si="44"/>
        <v>0</v>
      </c>
      <c r="M89" s="554">
        <f t="shared" si="44"/>
        <v>0</v>
      </c>
    </row>
    <row r="90" spans="1:13" s="3" customFormat="1" ht="15.75">
      <c r="A90" s="326"/>
      <c r="B90" s="631" t="s">
        <v>1602</v>
      </c>
      <c r="C90" s="312"/>
      <c r="D90" s="2" t="s">
        <v>1601</v>
      </c>
      <c r="E90" s="24">
        <f t="shared" si="42"/>
        <v>0</v>
      </c>
      <c r="F90" s="55">
        <f aca="true" t="shared" si="45" ref="F90:M90">SUM(F91:F93)</f>
        <v>0</v>
      </c>
      <c r="G90" s="55">
        <f t="shared" si="45"/>
        <v>0</v>
      </c>
      <c r="H90" s="55">
        <f t="shared" si="45"/>
        <v>0</v>
      </c>
      <c r="I90" s="55">
        <f t="shared" si="45"/>
        <v>0</v>
      </c>
      <c r="J90" s="55">
        <f t="shared" si="45"/>
        <v>0</v>
      </c>
      <c r="K90" s="55">
        <f t="shared" si="45"/>
        <v>0</v>
      </c>
      <c r="L90" s="55">
        <f t="shared" si="45"/>
        <v>0</v>
      </c>
      <c r="M90" s="470">
        <f t="shared" si="45"/>
        <v>0</v>
      </c>
    </row>
    <row r="91" spans="1:13" s="3" customFormat="1" ht="15.75">
      <c r="A91" s="326"/>
      <c r="B91" s="303"/>
      <c r="C91" s="324" t="s">
        <v>56</v>
      </c>
      <c r="D91" s="32" t="s">
        <v>1600</v>
      </c>
      <c r="E91" s="24">
        <f t="shared" si="42"/>
        <v>0</v>
      </c>
      <c r="F91" s="55">
        <f aca="true" t="shared" si="46" ref="F91:M94">F217+F343</f>
        <v>0</v>
      </c>
      <c r="G91" s="55">
        <f t="shared" si="46"/>
        <v>0</v>
      </c>
      <c r="H91" s="55">
        <f t="shared" si="46"/>
        <v>0</v>
      </c>
      <c r="I91" s="55">
        <f t="shared" si="46"/>
        <v>0</v>
      </c>
      <c r="J91" s="55">
        <f t="shared" si="46"/>
        <v>0</v>
      </c>
      <c r="K91" s="55">
        <f t="shared" si="46"/>
        <v>0</v>
      </c>
      <c r="L91" s="55">
        <f t="shared" si="46"/>
        <v>0</v>
      </c>
      <c r="M91" s="470">
        <f t="shared" si="46"/>
        <v>0</v>
      </c>
    </row>
    <row r="92" spans="1:13" s="3" customFormat="1" ht="15.75">
      <c r="A92" s="326"/>
      <c r="B92" s="303"/>
      <c r="C92" s="324" t="s">
        <v>57</v>
      </c>
      <c r="D92" s="32" t="s">
        <v>1599</v>
      </c>
      <c r="E92" s="24">
        <f t="shared" si="42"/>
        <v>0</v>
      </c>
      <c r="F92" s="55">
        <f t="shared" si="46"/>
        <v>0</v>
      </c>
      <c r="G92" s="55">
        <f t="shared" si="46"/>
        <v>0</v>
      </c>
      <c r="H92" s="55">
        <f t="shared" si="46"/>
        <v>0</v>
      </c>
      <c r="I92" s="55">
        <f t="shared" si="46"/>
        <v>0</v>
      </c>
      <c r="J92" s="55">
        <f t="shared" si="46"/>
        <v>0</v>
      </c>
      <c r="K92" s="55">
        <f t="shared" si="46"/>
        <v>0</v>
      </c>
      <c r="L92" s="55">
        <f t="shared" si="46"/>
        <v>0</v>
      </c>
      <c r="M92" s="470">
        <f t="shared" si="46"/>
        <v>0</v>
      </c>
    </row>
    <row r="93" spans="1:13" s="3" customFormat="1" ht="26.25" customHeight="1">
      <c r="A93" s="326"/>
      <c r="B93" s="303"/>
      <c r="C93" s="80" t="s">
        <v>58</v>
      </c>
      <c r="D93" s="32" t="s">
        <v>1598</v>
      </c>
      <c r="E93" s="24">
        <f t="shared" si="42"/>
        <v>0</v>
      </c>
      <c r="F93" s="55">
        <f t="shared" si="46"/>
        <v>0</v>
      </c>
      <c r="G93" s="55">
        <f t="shared" si="46"/>
        <v>0</v>
      </c>
      <c r="H93" s="55">
        <f t="shared" si="46"/>
        <v>0</v>
      </c>
      <c r="I93" s="55">
        <f t="shared" si="46"/>
        <v>0</v>
      </c>
      <c r="J93" s="55">
        <f t="shared" si="46"/>
        <v>0</v>
      </c>
      <c r="K93" s="55">
        <f t="shared" si="46"/>
        <v>0</v>
      </c>
      <c r="L93" s="55">
        <f t="shared" si="46"/>
        <v>0</v>
      </c>
      <c r="M93" s="470">
        <f t="shared" si="46"/>
        <v>0</v>
      </c>
    </row>
    <row r="94" spans="1:13" s="17" customFormat="1" ht="15.75">
      <c r="A94" s="465"/>
      <c r="B94" s="628" t="s">
        <v>125</v>
      </c>
      <c r="C94" s="619"/>
      <c r="D94" s="16" t="s">
        <v>1597</v>
      </c>
      <c r="E94" s="24">
        <f t="shared" si="42"/>
        <v>0</v>
      </c>
      <c r="F94" s="55">
        <f t="shared" si="46"/>
        <v>0</v>
      </c>
      <c r="G94" s="55">
        <f t="shared" si="46"/>
        <v>0</v>
      </c>
      <c r="H94" s="55">
        <f t="shared" si="46"/>
        <v>0</v>
      </c>
      <c r="I94" s="55">
        <f t="shared" si="46"/>
        <v>0</v>
      </c>
      <c r="J94" s="55">
        <f t="shared" si="46"/>
        <v>0</v>
      </c>
      <c r="K94" s="55">
        <f t="shared" si="46"/>
        <v>0</v>
      </c>
      <c r="L94" s="55">
        <f t="shared" si="46"/>
        <v>0</v>
      </c>
      <c r="M94" s="470">
        <f t="shared" si="46"/>
        <v>0</v>
      </c>
    </row>
    <row r="95" spans="1:13" s="17" customFormat="1" ht="30.75" customHeight="1">
      <c r="A95" s="637" t="s">
        <v>1596</v>
      </c>
      <c r="B95" s="638"/>
      <c r="C95" s="639"/>
      <c r="D95" s="499" t="s">
        <v>1595</v>
      </c>
      <c r="E95" s="24">
        <f t="shared" si="42"/>
        <v>0</v>
      </c>
      <c r="F95" s="24">
        <f aca="true" t="shared" si="47" ref="F95:M95">F97+F98+F99+F100+F101+F104</f>
        <v>0</v>
      </c>
      <c r="G95" s="24">
        <f t="shared" si="47"/>
        <v>0</v>
      </c>
      <c r="H95" s="24">
        <f t="shared" si="47"/>
        <v>0</v>
      </c>
      <c r="I95" s="24">
        <f t="shared" si="47"/>
        <v>0</v>
      </c>
      <c r="J95" s="24">
        <f t="shared" si="47"/>
        <v>0</v>
      </c>
      <c r="K95" s="24">
        <f t="shared" si="47"/>
        <v>0</v>
      </c>
      <c r="L95" s="24">
        <f t="shared" si="47"/>
        <v>0</v>
      </c>
      <c r="M95" s="554">
        <f t="shared" si="47"/>
        <v>0</v>
      </c>
    </row>
    <row r="96" spans="1:13" s="17" customFormat="1" ht="15.75">
      <c r="A96" s="462" t="s">
        <v>603</v>
      </c>
      <c r="B96" s="460"/>
      <c r="C96" s="463"/>
      <c r="D96" s="499"/>
      <c r="E96" s="24"/>
      <c r="F96" s="24"/>
      <c r="G96" s="24"/>
      <c r="H96" s="24"/>
      <c r="I96" s="24"/>
      <c r="J96" s="620"/>
      <c r="K96" s="24"/>
      <c r="L96" s="24"/>
      <c r="M96" s="554"/>
    </row>
    <row r="97" spans="1:13" s="17" customFormat="1" ht="15.75">
      <c r="A97" s="465"/>
      <c r="B97" s="460" t="s">
        <v>923</v>
      </c>
      <c r="C97" s="500"/>
      <c r="D97" s="499" t="s">
        <v>1594</v>
      </c>
      <c r="E97" s="24">
        <f aca="true" t="shared" si="48" ref="E97:E107">G97+H97+I97+J97</f>
        <v>0</v>
      </c>
      <c r="F97" s="24">
        <f aca="true" t="shared" si="49" ref="F97:M100">F223+F349</f>
        <v>0</v>
      </c>
      <c r="G97" s="24">
        <f t="shared" si="49"/>
        <v>0</v>
      </c>
      <c r="H97" s="24">
        <f t="shared" si="49"/>
        <v>0</v>
      </c>
      <c r="I97" s="24">
        <f t="shared" si="49"/>
        <v>0</v>
      </c>
      <c r="J97" s="24">
        <f t="shared" si="49"/>
        <v>0</v>
      </c>
      <c r="K97" s="24">
        <f t="shared" si="49"/>
        <v>0</v>
      </c>
      <c r="L97" s="24">
        <f t="shared" si="49"/>
        <v>0</v>
      </c>
      <c r="M97" s="554">
        <f t="shared" si="49"/>
        <v>0</v>
      </c>
    </row>
    <row r="98" spans="1:13" s="17" customFormat="1" ht="15.75">
      <c r="A98" s="465"/>
      <c r="B98" s="460" t="s">
        <v>346</v>
      </c>
      <c r="C98" s="500"/>
      <c r="D98" s="499" t="s">
        <v>1593</v>
      </c>
      <c r="E98" s="24">
        <f t="shared" si="48"/>
        <v>0</v>
      </c>
      <c r="F98" s="24">
        <f t="shared" si="49"/>
        <v>0</v>
      </c>
      <c r="G98" s="24">
        <f t="shared" si="49"/>
        <v>0</v>
      </c>
      <c r="H98" s="24">
        <f t="shared" si="49"/>
        <v>0</v>
      </c>
      <c r="I98" s="24">
        <f t="shared" si="49"/>
        <v>0</v>
      </c>
      <c r="J98" s="24">
        <f t="shared" si="49"/>
        <v>0</v>
      </c>
      <c r="K98" s="24">
        <f t="shared" si="49"/>
        <v>0</v>
      </c>
      <c r="L98" s="24">
        <f t="shared" si="49"/>
        <v>0</v>
      </c>
      <c r="M98" s="554">
        <f t="shared" si="49"/>
        <v>0</v>
      </c>
    </row>
    <row r="99" spans="1:13" s="3" customFormat="1" ht="12" customHeight="1">
      <c r="A99" s="326"/>
      <c r="B99" s="313" t="s">
        <v>1517</v>
      </c>
      <c r="C99" s="324"/>
      <c r="D99" s="2" t="s">
        <v>1592</v>
      </c>
      <c r="E99" s="24">
        <f t="shared" si="48"/>
        <v>0</v>
      </c>
      <c r="F99" s="24">
        <f t="shared" si="49"/>
        <v>0</v>
      </c>
      <c r="G99" s="24">
        <f t="shared" si="49"/>
        <v>0</v>
      </c>
      <c r="H99" s="24">
        <f t="shared" si="49"/>
        <v>0</v>
      </c>
      <c r="I99" s="24">
        <f t="shared" si="49"/>
        <v>0</v>
      </c>
      <c r="J99" s="24">
        <f t="shared" si="49"/>
        <v>0</v>
      </c>
      <c r="K99" s="24">
        <f t="shared" si="49"/>
        <v>0</v>
      </c>
      <c r="L99" s="24">
        <f t="shared" si="49"/>
        <v>0</v>
      </c>
      <c r="M99" s="554">
        <f t="shared" si="49"/>
        <v>0</v>
      </c>
    </row>
    <row r="100" spans="1:13" s="3" customFormat="1" ht="18" customHeight="1">
      <c r="A100" s="326"/>
      <c r="B100" s="313" t="s">
        <v>1018</v>
      </c>
      <c r="C100" s="313"/>
      <c r="D100" s="2" t="s">
        <v>1591</v>
      </c>
      <c r="E100" s="24">
        <f t="shared" si="48"/>
        <v>0</v>
      </c>
      <c r="F100" s="24">
        <f t="shared" si="49"/>
        <v>0</v>
      </c>
      <c r="G100" s="24">
        <f t="shared" si="49"/>
        <v>0</v>
      </c>
      <c r="H100" s="24">
        <f t="shared" si="49"/>
        <v>0</v>
      </c>
      <c r="I100" s="24">
        <f t="shared" si="49"/>
        <v>0</v>
      </c>
      <c r="J100" s="24">
        <f t="shared" si="49"/>
        <v>0</v>
      </c>
      <c r="K100" s="24">
        <f t="shared" si="49"/>
        <v>0</v>
      </c>
      <c r="L100" s="24">
        <f t="shared" si="49"/>
        <v>0</v>
      </c>
      <c r="M100" s="554">
        <f t="shared" si="49"/>
        <v>0</v>
      </c>
    </row>
    <row r="101" spans="1:13" s="17" customFormat="1" ht="15.75">
      <c r="A101" s="465"/>
      <c r="B101" s="460" t="s">
        <v>1590</v>
      </c>
      <c r="C101" s="500"/>
      <c r="D101" s="499" t="s">
        <v>1589</v>
      </c>
      <c r="E101" s="24">
        <f t="shared" si="48"/>
        <v>0</v>
      </c>
      <c r="F101" s="24">
        <f aca="true" t="shared" si="50" ref="F101:M101">SUM(F102:F103)</f>
        <v>0</v>
      </c>
      <c r="G101" s="24">
        <f t="shared" si="50"/>
        <v>0</v>
      </c>
      <c r="H101" s="24">
        <f t="shared" si="50"/>
        <v>0</v>
      </c>
      <c r="I101" s="24">
        <f t="shared" si="50"/>
        <v>0</v>
      </c>
      <c r="J101" s="24">
        <f t="shared" si="50"/>
        <v>0</v>
      </c>
      <c r="K101" s="24">
        <f t="shared" si="50"/>
        <v>0</v>
      </c>
      <c r="L101" s="24">
        <f t="shared" si="50"/>
        <v>0</v>
      </c>
      <c r="M101" s="554">
        <f t="shared" si="50"/>
        <v>0</v>
      </c>
    </row>
    <row r="102" spans="1:13" s="17" customFormat="1" ht="15.75">
      <c r="A102" s="465"/>
      <c r="B102" s="460"/>
      <c r="C102" s="463" t="s">
        <v>295</v>
      </c>
      <c r="D102" s="499" t="s">
        <v>1588</v>
      </c>
      <c r="E102" s="24">
        <f t="shared" si="48"/>
        <v>0</v>
      </c>
      <c r="F102" s="24">
        <f aca="true" t="shared" si="51" ref="F102:M103">F228+F354</f>
        <v>0</v>
      </c>
      <c r="G102" s="24">
        <f t="shared" si="51"/>
        <v>0</v>
      </c>
      <c r="H102" s="24">
        <f t="shared" si="51"/>
        <v>0</v>
      </c>
      <c r="I102" s="24">
        <f t="shared" si="51"/>
        <v>0</v>
      </c>
      <c r="J102" s="24">
        <f t="shared" si="51"/>
        <v>0</v>
      </c>
      <c r="K102" s="24">
        <f t="shared" si="51"/>
        <v>0</v>
      </c>
      <c r="L102" s="24">
        <f t="shared" si="51"/>
        <v>0</v>
      </c>
      <c r="M102" s="554">
        <f t="shared" si="51"/>
        <v>0</v>
      </c>
    </row>
    <row r="103" spans="1:13" s="17" customFormat="1" ht="15.75">
      <c r="A103" s="465"/>
      <c r="B103" s="460"/>
      <c r="C103" s="463" t="s">
        <v>1516</v>
      </c>
      <c r="D103" s="499" t="s">
        <v>1587</v>
      </c>
      <c r="E103" s="24">
        <f t="shared" si="48"/>
        <v>0</v>
      </c>
      <c r="F103" s="24">
        <f t="shared" si="51"/>
        <v>0</v>
      </c>
      <c r="G103" s="24">
        <f t="shared" si="51"/>
        <v>0</v>
      </c>
      <c r="H103" s="24">
        <f t="shared" si="51"/>
        <v>0</v>
      </c>
      <c r="I103" s="24">
        <f t="shared" si="51"/>
        <v>0</v>
      </c>
      <c r="J103" s="24">
        <f t="shared" si="51"/>
        <v>0</v>
      </c>
      <c r="K103" s="24">
        <f t="shared" si="51"/>
        <v>0</v>
      </c>
      <c r="L103" s="24">
        <f t="shared" si="51"/>
        <v>0</v>
      </c>
      <c r="M103" s="554">
        <f t="shared" si="51"/>
        <v>0</v>
      </c>
    </row>
    <row r="104" spans="1:13" s="3" customFormat="1" ht="18" customHeight="1">
      <c r="A104" s="302"/>
      <c r="B104" s="303" t="s">
        <v>1586</v>
      </c>
      <c r="C104" s="324"/>
      <c r="D104" s="2" t="s">
        <v>1585</v>
      </c>
      <c r="E104" s="24">
        <f t="shared" si="48"/>
        <v>0</v>
      </c>
      <c r="F104" s="55">
        <f aca="true" t="shared" si="52" ref="F104:M104">F105</f>
        <v>0</v>
      </c>
      <c r="G104" s="55">
        <f t="shared" si="52"/>
        <v>0</v>
      </c>
      <c r="H104" s="55">
        <f t="shared" si="52"/>
        <v>0</v>
      </c>
      <c r="I104" s="55">
        <f t="shared" si="52"/>
        <v>0</v>
      </c>
      <c r="J104" s="55">
        <f t="shared" si="52"/>
        <v>0</v>
      </c>
      <c r="K104" s="55">
        <f t="shared" si="52"/>
        <v>0</v>
      </c>
      <c r="L104" s="55">
        <f t="shared" si="52"/>
        <v>0</v>
      </c>
      <c r="M104" s="470">
        <f t="shared" si="52"/>
        <v>0</v>
      </c>
    </row>
    <row r="105" spans="1:13" s="3" customFormat="1" ht="15" customHeight="1">
      <c r="A105" s="302"/>
      <c r="B105" s="303"/>
      <c r="C105" s="324" t="s">
        <v>138</v>
      </c>
      <c r="D105" s="2" t="s">
        <v>1584</v>
      </c>
      <c r="E105" s="24">
        <f t="shared" si="48"/>
        <v>0</v>
      </c>
      <c r="F105" s="27">
        <f aca="true" t="shared" si="53" ref="F105:M105">F231+F357</f>
        <v>0</v>
      </c>
      <c r="G105" s="27">
        <f t="shared" si="53"/>
        <v>0</v>
      </c>
      <c r="H105" s="27">
        <f t="shared" si="53"/>
        <v>0</v>
      </c>
      <c r="I105" s="27">
        <f t="shared" si="53"/>
        <v>0</v>
      </c>
      <c r="J105" s="27">
        <f t="shared" si="53"/>
        <v>0</v>
      </c>
      <c r="K105" s="27">
        <f t="shared" si="53"/>
        <v>0</v>
      </c>
      <c r="L105" s="27">
        <f t="shared" si="53"/>
        <v>0</v>
      </c>
      <c r="M105" s="28">
        <f t="shared" si="53"/>
        <v>0</v>
      </c>
    </row>
    <row r="106" spans="1:13" s="17" customFormat="1" ht="29.25" customHeight="1">
      <c r="A106" s="624" t="s">
        <v>1583</v>
      </c>
      <c r="B106" s="625"/>
      <c r="C106" s="626"/>
      <c r="D106" s="499"/>
      <c r="E106" s="24">
        <f t="shared" si="48"/>
        <v>109347.63</v>
      </c>
      <c r="F106" s="24">
        <f aca="true" t="shared" si="54" ref="F106:M106">F107+F118</f>
        <v>0</v>
      </c>
      <c r="G106" s="24">
        <f t="shared" si="54"/>
        <v>0</v>
      </c>
      <c r="H106" s="24">
        <f t="shared" si="54"/>
        <v>9347.63</v>
      </c>
      <c r="I106" s="24">
        <f t="shared" si="54"/>
        <v>100000</v>
      </c>
      <c r="J106" s="24">
        <f t="shared" si="54"/>
        <v>0</v>
      </c>
      <c r="K106" s="24">
        <f t="shared" si="54"/>
        <v>113940.23046</v>
      </c>
      <c r="L106" s="24">
        <f t="shared" si="54"/>
        <v>114377.62098</v>
      </c>
      <c r="M106" s="554">
        <f t="shared" si="54"/>
        <v>113830.88283</v>
      </c>
    </row>
    <row r="107" spans="1:13" s="17" customFormat="1" ht="33" customHeight="1">
      <c r="A107" s="640" t="s">
        <v>1582</v>
      </c>
      <c r="B107" s="641"/>
      <c r="C107" s="642"/>
      <c r="D107" s="2" t="s">
        <v>1581</v>
      </c>
      <c r="E107" s="24">
        <f t="shared" si="48"/>
        <v>109347.63</v>
      </c>
      <c r="F107" s="24">
        <f aca="true" t="shared" si="55" ref="F107:M107">F109+F112+F115+F116+F117</f>
        <v>0</v>
      </c>
      <c r="G107" s="24">
        <f t="shared" si="55"/>
        <v>0</v>
      </c>
      <c r="H107" s="24">
        <f t="shared" si="55"/>
        <v>9347.63</v>
      </c>
      <c r="I107" s="24">
        <f t="shared" si="55"/>
        <v>100000</v>
      </c>
      <c r="J107" s="24">
        <f t="shared" si="55"/>
        <v>0</v>
      </c>
      <c r="K107" s="24">
        <f t="shared" si="55"/>
        <v>113940.23046</v>
      </c>
      <c r="L107" s="24">
        <f t="shared" si="55"/>
        <v>114377.62098</v>
      </c>
      <c r="M107" s="554">
        <f t="shared" si="55"/>
        <v>113830.88283</v>
      </c>
    </row>
    <row r="108" spans="1:13" s="17" customFormat="1" ht="15.75">
      <c r="A108" s="462" t="s">
        <v>603</v>
      </c>
      <c r="B108" s="460"/>
      <c r="C108" s="463"/>
      <c r="D108" s="2"/>
      <c r="E108" s="24"/>
      <c r="F108" s="24"/>
      <c r="G108" s="24"/>
      <c r="H108" s="24"/>
      <c r="I108" s="24"/>
      <c r="J108" s="620"/>
      <c r="K108" s="24"/>
      <c r="L108" s="24"/>
      <c r="M108" s="554"/>
    </row>
    <row r="109" spans="1:13" s="17" customFormat="1" ht="15.75">
      <c r="A109" s="462"/>
      <c r="B109" s="643" t="s">
        <v>1580</v>
      </c>
      <c r="C109" s="644"/>
      <c r="D109" s="16" t="s">
        <v>1579</v>
      </c>
      <c r="E109" s="24">
        <f aca="true" t="shared" si="56" ref="E109:E118">G109+H109+I109+J109</f>
        <v>109347.63</v>
      </c>
      <c r="F109" s="24">
        <f aca="true" t="shared" si="57" ref="F109:M109">F110+F111</f>
        <v>0</v>
      </c>
      <c r="G109" s="24">
        <f t="shared" si="57"/>
        <v>0</v>
      </c>
      <c r="H109" s="24">
        <f t="shared" si="57"/>
        <v>9347.63</v>
      </c>
      <c r="I109" s="24">
        <f t="shared" si="57"/>
        <v>100000</v>
      </c>
      <c r="J109" s="24">
        <f t="shared" si="57"/>
        <v>0</v>
      </c>
      <c r="K109" s="24">
        <f t="shared" si="57"/>
        <v>113940.23046</v>
      </c>
      <c r="L109" s="24">
        <f t="shared" si="57"/>
        <v>114377.62098</v>
      </c>
      <c r="M109" s="554">
        <f t="shared" si="57"/>
        <v>113830.88283</v>
      </c>
    </row>
    <row r="110" spans="1:13" s="17" customFormat="1" ht="15.75">
      <c r="A110" s="462"/>
      <c r="B110" s="628"/>
      <c r="C110" s="632" t="s">
        <v>189</v>
      </c>
      <c r="D110" s="16" t="s">
        <v>1578</v>
      </c>
      <c r="E110" s="24">
        <f t="shared" si="56"/>
        <v>0</v>
      </c>
      <c r="F110" s="24">
        <f aca="true" t="shared" si="58" ref="F110:M111">F236+F362</f>
        <v>0</v>
      </c>
      <c r="G110" s="24">
        <f t="shared" si="58"/>
        <v>0</v>
      </c>
      <c r="H110" s="24">
        <f t="shared" si="58"/>
        <v>0</v>
      </c>
      <c r="I110" s="24">
        <f t="shared" si="58"/>
        <v>0</v>
      </c>
      <c r="J110" s="24">
        <f t="shared" si="58"/>
        <v>0</v>
      </c>
      <c r="K110" s="24">
        <f t="shared" si="58"/>
        <v>0</v>
      </c>
      <c r="L110" s="24">
        <f t="shared" si="58"/>
        <v>0</v>
      </c>
      <c r="M110" s="554">
        <f t="shared" si="58"/>
        <v>0</v>
      </c>
    </row>
    <row r="111" spans="1:13" s="17" customFormat="1" ht="15.75">
      <c r="A111" s="462"/>
      <c r="B111" s="628"/>
      <c r="C111" s="629" t="s">
        <v>558</v>
      </c>
      <c r="D111" s="16" t="s">
        <v>1577</v>
      </c>
      <c r="E111" s="24">
        <f t="shared" si="56"/>
        <v>109347.63</v>
      </c>
      <c r="F111" s="24">
        <f t="shared" si="58"/>
        <v>0</v>
      </c>
      <c r="G111" s="24">
        <f t="shared" si="58"/>
        <v>0</v>
      </c>
      <c r="H111" s="24">
        <f t="shared" si="58"/>
        <v>9347.63</v>
      </c>
      <c r="I111" s="24">
        <f t="shared" si="58"/>
        <v>100000</v>
      </c>
      <c r="J111" s="24">
        <f t="shared" si="58"/>
        <v>0</v>
      </c>
      <c r="K111" s="24">
        <f t="shared" si="58"/>
        <v>113940.23046</v>
      </c>
      <c r="L111" s="24">
        <f t="shared" si="58"/>
        <v>114377.62098</v>
      </c>
      <c r="M111" s="554">
        <f t="shared" si="58"/>
        <v>113830.88283</v>
      </c>
    </row>
    <row r="112" spans="1:13" s="17" customFormat="1" ht="15.75">
      <c r="A112" s="462"/>
      <c r="B112" s="631" t="s">
        <v>1576</v>
      </c>
      <c r="C112" s="312"/>
      <c r="D112" s="16" t="s">
        <v>1575</v>
      </c>
      <c r="E112" s="24">
        <f t="shared" si="56"/>
        <v>0</v>
      </c>
      <c r="F112" s="24">
        <f aca="true" t="shared" si="59" ref="F112:M112">F113+F114</f>
        <v>0</v>
      </c>
      <c r="G112" s="24">
        <f t="shared" si="59"/>
        <v>0</v>
      </c>
      <c r="H112" s="24">
        <f t="shared" si="59"/>
        <v>0</v>
      </c>
      <c r="I112" s="24">
        <f t="shared" si="59"/>
        <v>0</v>
      </c>
      <c r="J112" s="24">
        <f t="shared" si="59"/>
        <v>0</v>
      </c>
      <c r="K112" s="24">
        <f t="shared" si="59"/>
        <v>0</v>
      </c>
      <c r="L112" s="24">
        <f t="shared" si="59"/>
        <v>0</v>
      </c>
      <c r="M112" s="554">
        <f t="shared" si="59"/>
        <v>0</v>
      </c>
    </row>
    <row r="113" spans="1:13" s="17" customFormat="1" ht="15.75">
      <c r="A113" s="462"/>
      <c r="B113" s="633"/>
      <c r="C113" s="630" t="s">
        <v>559</v>
      </c>
      <c r="D113" s="16" t="s">
        <v>1574</v>
      </c>
      <c r="E113" s="24">
        <f t="shared" si="56"/>
        <v>0</v>
      </c>
      <c r="F113" s="24">
        <f aca="true" t="shared" si="60" ref="F113:M117">F239+F365</f>
        <v>0</v>
      </c>
      <c r="G113" s="24">
        <f t="shared" si="60"/>
        <v>0</v>
      </c>
      <c r="H113" s="24">
        <f t="shared" si="60"/>
        <v>0</v>
      </c>
      <c r="I113" s="24">
        <f t="shared" si="60"/>
        <v>0</v>
      </c>
      <c r="J113" s="24">
        <f t="shared" si="60"/>
        <v>0</v>
      </c>
      <c r="K113" s="24">
        <f t="shared" si="60"/>
        <v>0</v>
      </c>
      <c r="L113" s="24">
        <f t="shared" si="60"/>
        <v>0</v>
      </c>
      <c r="M113" s="554">
        <f t="shared" si="60"/>
        <v>0</v>
      </c>
    </row>
    <row r="114" spans="1:13" s="17" customFormat="1" ht="15.75">
      <c r="A114" s="462"/>
      <c r="B114" s="633"/>
      <c r="C114" s="630" t="s">
        <v>560</v>
      </c>
      <c r="D114" s="16" t="s">
        <v>1573</v>
      </c>
      <c r="E114" s="24">
        <f t="shared" si="56"/>
        <v>0</v>
      </c>
      <c r="F114" s="24">
        <f t="shared" si="60"/>
        <v>0</v>
      </c>
      <c r="G114" s="24">
        <f t="shared" si="60"/>
        <v>0</v>
      </c>
      <c r="H114" s="24">
        <f t="shared" si="60"/>
        <v>0</v>
      </c>
      <c r="I114" s="24">
        <f t="shared" si="60"/>
        <v>0</v>
      </c>
      <c r="J114" s="24">
        <f t="shared" si="60"/>
        <v>0</v>
      </c>
      <c r="K114" s="24">
        <f t="shared" si="60"/>
        <v>0</v>
      </c>
      <c r="L114" s="24">
        <f t="shared" si="60"/>
        <v>0</v>
      </c>
      <c r="M114" s="554">
        <f t="shared" si="60"/>
        <v>0</v>
      </c>
    </row>
    <row r="115" spans="1:13" s="17" customFormat="1" ht="15.75">
      <c r="A115" s="462"/>
      <c r="B115" s="628" t="s">
        <v>874</v>
      </c>
      <c r="C115" s="630"/>
      <c r="D115" s="16" t="s">
        <v>1572</v>
      </c>
      <c r="E115" s="24">
        <f t="shared" si="56"/>
        <v>0</v>
      </c>
      <c r="F115" s="24">
        <f t="shared" si="60"/>
        <v>0</v>
      </c>
      <c r="G115" s="24">
        <f t="shared" si="60"/>
        <v>0</v>
      </c>
      <c r="H115" s="24">
        <f t="shared" si="60"/>
        <v>0</v>
      </c>
      <c r="I115" s="24">
        <f t="shared" si="60"/>
        <v>0</v>
      </c>
      <c r="J115" s="24">
        <f t="shared" si="60"/>
        <v>0</v>
      </c>
      <c r="K115" s="24">
        <f t="shared" si="60"/>
        <v>0</v>
      </c>
      <c r="L115" s="24">
        <f t="shared" si="60"/>
        <v>0</v>
      </c>
      <c r="M115" s="554">
        <f t="shared" si="60"/>
        <v>0</v>
      </c>
    </row>
    <row r="116" spans="1:13" s="17" customFormat="1" ht="15.75">
      <c r="A116" s="462"/>
      <c r="B116" s="628" t="s">
        <v>650</v>
      </c>
      <c r="C116" s="630"/>
      <c r="D116" s="16" t="s">
        <v>1571</v>
      </c>
      <c r="E116" s="24">
        <f t="shared" si="56"/>
        <v>0</v>
      </c>
      <c r="F116" s="24">
        <f t="shared" si="60"/>
        <v>0</v>
      </c>
      <c r="G116" s="24">
        <f t="shared" si="60"/>
        <v>0</v>
      </c>
      <c r="H116" s="24">
        <f t="shared" si="60"/>
        <v>0</v>
      </c>
      <c r="I116" s="24">
        <f t="shared" si="60"/>
        <v>0</v>
      </c>
      <c r="J116" s="24">
        <f t="shared" si="60"/>
        <v>0</v>
      </c>
      <c r="K116" s="24">
        <f t="shared" si="60"/>
        <v>0</v>
      </c>
      <c r="L116" s="24">
        <f t="shared" si="60"/>
        <v>0</v>
      </c>
      <c r="M116" s="554">
        <f t="shared" si="60"/>
        <v>0</v>
      </c>
    </row>
    <row r="117" spans="1:13" s="17" customFormat="1" ht="15.75">
      <c r="A117" s="462"/>
      <c r="B117" s="631" t="s">
        <v>331</v>
      </c>
      <c r="C117" s="312"/>
      <c r="D117" s="16" t="s">
        <v>1570</v>
      </c>
      <c r="E117" s="24">
        <f t="shared" si="56"/>
        <v>0</v>
      </c>
      <c r="F117" s="24">
        <f t="shared" si="60"/>
        <v>0</v>
      </c>
      <c r="G117" s="24">
        <f t="shared" si="60"/>
        <v>0</v>
      </c>
      <c r="H117" s="24">
        <f t="shared" si="60"/>
        <v>0</v>
      </c>
      <c r="I117" s="24">
        <f t="shared" si="60"/>
        <v>0</v>
      </c>
      <c r="J117" s="24">
        <f t="shared" si="60"/>
        <v>0</v>
      </c>
      <c r="K117" s="24">
        <f t="shared" si="60"/>
        <v>0</v>
      </c>
      <c r="L117" s="24">
        <f t="shared" si="60"/>
        <v>0</v>
      </c>
      <c r="M117" s="554">
        <f t="shared" si="60"/>
        <v>0</v>
      </c>
    </row>
    <row r="118" spans="1:13" s="17" customFormat="1" ht="18" customHeight="1">
      <c r="A118" s="459" t="s">
        <v>1569</v>
      </c>
      <c r="B118" s="460"/>
      <c r="C118" s="461"/>
      <c r="D118" s="2" t="s">
        <v>1568</v>
      </c>
      <c r="E118" s="24">
        <f t="shared" si="56"/>
        <v>0</v>
      </c>
      <c r="F118" s="24">
        <f aca="true" t="shared" si="61" ref="F118:M118">F120+F121+F124+F125</f>
        <v>0</v>
      </c>
      <c r="G118" s="24">
        <f t="shared" si="61"/>
        <v>0</v>
      </c>
      <c r="H118" s="24">
        <f t="shared" si="61"/>
        <v>0</v>
      </c>
      <c r="I118" s="24">
        <f t="shared" si="61"/>
        <v>0</v>
      </c>
      <c r="J118" s="24">
        <f t="shared" si="61"/>
        <v>0</v>
      </c>
      <c r="K118" s="24">
        <f t="shared" si="61"/>
        <v>0</v>
      </c>
      <c r="L118" s="24">
        <f t="shared" si="61"/>
        <v>0</v>
      </c>
      <c r="M118" s="554">
        <f t="shared" si="61"/>
        <v>0</v>
      </c>
    </row>
    <row r="119" spans="1:13" s="17" customFormat="1" ht="14.25" customHeight="1">
      <c r="A119" s="462" t="s">
        <v>603</v>
      </c>
      <c r="B119" s="460"/>
      <c r="C119" s="463"/>
      <c r="D119" s="2"/>
      <c r="E119" s="24"/>
      <c r="F119" s="24"/>
      <c r="G119" s="24"/>
      <c r="H119" s="24"/>
      <c r="I119" s="24"/>
      <c r="J119" s="620"/>
      <c r="K119" s="24"/>
      <c r="L119" s="24"/>
      <c r="M119" s="554"/>
    </row>
    <row r="120" spans="1:13" s="3" customFormat="1" ht="15.75">
      <c r="A120" s="298"/>
      <c r="B120" s="329" t="s">
        <v>298</v>
      </c>
      <c r="C120" s="300"/>
      <c r="D120" s="2" t="s">
        <v>1567</v>
      </c>
      <c r="E120" s="24">
        <f aca="true" t="shared" si="62" ref="E120:E127">G120+H120+I120+J120</f>
        <v>0</v>
      </c>
      <c r="F120" s="55">
        <f aca="true" t="shared" si="63" ref="F120:M120">F246+F372</f>
        <v>0</v>
      </c>
      <c r="G120" s="55">
        <f t="shared" si="63"/>
        <v>0</v>
      </c>
      <c r="H120" s="55">
        <f t="shared" si="63"/>
        <v>0</v>
      </c>
      <c r="I120" s="55">
        <f t="shared" si="63"/>
        <v>0</v>
      </c>
      <c r="J120" s="55">
        <f t="shared" si="63"/>
        <v>0</v>
      </c>
      <c r="K120" s="55">
        <f t="shared" si="63"/>
        <v>0</v>
      </c>
      <c r="L120" s="55">
        <f t="shared" si="63"/>
        <v>0</v>
      </c>
      <c r="M120" s="470">
        <f t="shared" si="63"/>
        <v>0</v>
      </c>
    </row>
    <row r="121" spans="1:13" s="17" customFormat="1" ht="15.75">
      <c r="A121" s="462"/>
      <c r="B121" s="631" t="s">
        <v>1566</v>
      </c>
      <c r="C121" s="312"/>
      <c r="D121" s="16" t="s">
        <v>1565</v>
      </c>
      <c r="E121" s="24">
        <f t="shared" si="62"/>
        <v>0</v>
      </c>
      <c r="F121" s="24">
        <f aca="true" t="shared" si="64" ref="F121:M121">SUM(F122:F123)</f>
        <v>0</v>
      </c>
      <c r="G121" s="24">
        <f t="shared" si="64"/>
        <v>0</v>
      </c>
      <c r="H121" s="24">
        <f t="shared" si="64"/>
        <v>0</v>
      </c>
      <c r="I121" s="24">
        <f t="shared" si="64"/>
        <v>0</v>
      </c>
      <c r="J121" s="24">
        <f t="shared" si="64"/>
        <v>0</v>
      </c>
      <c r="K121" s="24">
        <f t="shared" si="64"/>
        <v>0</v>
      </c>
      <c r="L121" s="24">
        <f t="shared" si="64"/>
        <v>0</v>
      </c>
      <c r="M121" s="554">
        <f t="shared" si="64"/>
        <v>0</v>
      </c>
    </row>
    <row r="122" spans="1:13" s="17" customFormat="1" ht="15.75">
      <c r="A122" s="462"/>
      <c r="B122" s="628"/>
      <c r="C122" s="630" t="s">
        <v>561</v>
      </c>
      <c r="D122" s="16" t="s">
        <v>1564</v>
      </c>
      <c r="E122" s="24">
        <f t="shared" si="62"/>
        <v>0</v>
      </c>
      <c r="F122" s="24">
        <f aca="true" t="shared" si="65" ref="F122:M125">F248+F374</f>
        <v>0</v>
      </c>
      <c r="G122" s="24">
        <f t="shared" si="65"/>
        <v>0</v>
      </c>
      <c r="H122" s="24">
        <f t="shared" si="65"/>
        <v>0</v>
      </c>
      <c r="I122" s="24">
        <f t="shared" si="65"/>
        <v>0</v>
      </c>
      <c r="J122" s="24">
        <f t="shared" si="65"/>
        <v>0</v>
      </c>
      <c r="K122" s="24">
        <f t="shared" si="65"/>
        <v>0</v>
      </c>
      <c r="L122" s="24">
        <f t="shared" si="65"/>
        <v>0</v>
      </c>
      <c r="M122" s="554">
        <f t="shared" si="65"/>
        <v>0</v>
      </c>
    </row>
    <row r="123" spans="1:13" s="17" customFormat="1" ht="15.75">
      <c r="A123" s="462"/>
      <c r="B123" s="628"/>
      <c r="C123" s="630" t="s">
        <v>962</v>
      </c>
      <c r="D123" s="16" t="s">
        <v>1563</v>
      </c>
      <c r="E123" s="24">
        <f t="shared" si="62"/>
        <v>0</v>
      </c>
      <c r="F123" s="24">
        <f t="shared" si="65"/>
        <v>0</v>
      </c>
      <c r="G123" s="24">
        <f t="shared" si="65"/>
        <v>0</v>
      </c>
      <c r="H123" s="24">
        <f t="shared" si="65"/>
        <v>0</v>
      </c>
      <c r="I123" s="24">
        <f t="shared" si="65"/>
        <v>0</v>
      </c>
      <c r="J123" s="24">
        <f t="shared" si="65"/>
        <v>0</v>
      </c>
      <c r="K123" s="24">
        <f t="shared" si="65"/>
        <v>0</v>
      </c>
      <c r="L123" s="24">
        <f t="shared" si="65"/>
        <v>0</v>
      </c>
      <c r="M123" s="554">
        <f t="shared" si="65"/>
        <v>0</v>
      </c>
    </row>
    <row r="124" spans="1:13" s="17" customFormat="1" ht="15.75">
      <c r="A124" s="462"/>
      <c r="B124" s="628" t="s">
        <v>181</v>
      </c>
      <c r="C124" s="630"/>
      <c r="D124" s="16" t="s">
        <v>1562</v>
      </c>
      <c r="E124" s="24">
        <f t="shared" si="62"/>
        <v>0</v>
      </c>
      <c r="F124" s="24">
        <f t="shared" si="65"/>
        <v>0</v>
      </c>
      <c r="G124" s="24">
        <f t="shared" si="65"/>
        <v>0</v>
      </c>
      <c r="H124" s="24">
        <f t="shared" si="65"/>
        <v>0</v>
      </c>
      <c r="I124" s="24">
        <f t="shared" si="65"/>
        <v>0</v>
      </c>
      <c r="J124" s="24">
        <f t="shared" si="65"/>
        <v>0</v>
      </c>
      <c r="K124" s="24">
        <f t="shared" si="65"/>
        <v>0</v>
      </c>
      <c r="L124" s="24">
        <f t="shared" si="65"/>
        <v>0</v>
      </c>
      <c r="M124" s="554">
        <f t="shared" si="65"/>
        <v>0</v>
      </c>
    </row>
    <row r="125" spans="1:13" s="17" customFormat="1" ht="15.75">
      <c r="A125" s="462"/>
      <c r="B125" s="628" t="s">
        <v>156</v>
      </c>
      <c r="C125" s="630"/>
      <c r="D125" s="16" t="s">
        <v>1561</v>
      </c>
      <c r="E125" s="24">
        <f t="shared" si="62"/>
        <v>0</v>
      </c>
      <c r="F125" s="24">
        <f t="shared" si="65"/>
        <v>0</v>
      </c>
      <c r="G125" s="24">
        <f t="shared" si="65"/>
        <v>0</v>
      </c>
      <c r="H125" s="24">
        <f t="shared" si="65"/>
        <v>0</v>
      </c>
      <c r="I125" s="24">
        <f t="shared" si="65"/>
        <v>0</v>
      </c>
      <c r="J125" s="24">
        <f t="shared" si="65"/>
        <v>0</v>
      </c>
      <c r="K125" s="24">
        <f t="shared" si="65"/>
        <v>0</v>
      </c>
      <c r="L125" s="24">
        <f t="shared" si="65"/>
        <v>0</v>
      </c>
      <c r="M125" s="554">
        <f t="shared" si="65"/>
        <v>0</v>
      </c>
    </row>
    <row r="126" spans="1:13" s="17" customFormat="1" ht="15.75">
      <c r="A126" s="488" t="s">
        <v>1560</v>
      </c>
      <c r="B126" s="645"/>
      <c r="C126" s="619"/>
      <c r="D126" s="483">
        <v>79.07</v>
      </c>
      <c r="E126" s="24">
        <f t="shared" si="62"/>
        <v>0</v>
      </c>
      <c r="F126" s="24">
        <f aca="true" t="shared" si="66" ref="F126:M126">F127+F133+F138+F144+F153</f>
        <v>0</v>
      </c>
      <c r="G126" s="24">
        <f t="shared" si="66"/>
        <v>0</v>
      </c>
      <c r="H126" s="24">
        <f t="shared" si="66"/>
        <v>0</v>
      </c>
      <c r="I126" s="24">
        <f t="shared" si="66"/>
        <v>0</v>
      </c>
      <c r="J126" s="24">
        <f t="shared" si="66"/>
        <v>0</v>
      </c>
      <c r="K126" s="24">
        <f t="shared" si="66"/>
        <v>0</v>
      </c>
      <c r="L126" s="24">
        <f t="shared" si="66"/>
        <v>0</v>
      </c>
      <c r="M126" s="554">
        <f t="shared" si="66"/>
        <v>0</v>
      </c>
    </row>
    <row r="127" spans="1:13" s="17" customFormat="1" ht="15.75">
      <c r="A127" s="646" t="s">
        <v>1559</v>
      </c>
      <c r="B127" s="647"/>
      <c r="C127" s="648"/>
      <c r="D127" s="2" t="s">
        <v>1558</v>
      </c>
      <c r="E127" s="24">
        <f t="shared" si="62"/>
        <v>0</v>
      </c>
      <c r="F127" s="24">
        <f aca="true" t="shared" si="67" ref="F127:M127">F129</f>
        <v>0</v>
      </c>
      <c r="G127" s="24">
        <f t="shared" si="67"/>
        <v>0</v>
      </c>
      <c r="H127" s="24">
        <f t="shared" si="67"/>
        <v>0</v>
      </c>
      <c r="I127" s="24">
        <f t="shared" si="67"/>
        <v>0</v>
      </c>
      <c r="J127" s="24">
        <f t="shared" si="67"/>
        <v>0</v>
      </c>
      <c r="K127" s="24">
        <f t="shared" si="67"/>
        <v>0</v>
      </c>
      <c r="L127" s="24">
        <f t="shared" si="67"/>
        <v>0</v>
      </c>
      <c r="M127" s="554">
        <f t="shared" si="67"/>
        <v>0</v>
      </c>
    </row>
    <row r="128" spans="1:13" s="17" customFormat="1" ht="15.75">
      <c r="A128" s="462" t="s">
        <v>603</v>
      </c>
      <c r="B128" s="460"/>
      <c r="C128" s="463"/>
      <c r="D128" s="2"/>
      <c r="E128" s="24"/>
      <c r="F128" s="24"/>
      <c r="G128" s="24"/>
      <c r="H128" s="24"/>
      <c r="I128" s="24"/>
      <c r="J128" s="620"/>
      <c r="K128" s="24"/>
      <c r="L128" s="24"/>
      <c r="M128" s="554"/>
    </row>
    <row r="129" spans="1:13" s="17" customFormat="1" ht="33" customHeight="1">
      <c r="A129" s="488"/>
      <c r="B129" s="649" t="s">
        <v>1557</v>
      </c>
      <c r="C129" s="650"/>
      <c r="D129" s="2" t="s">
        <v>1556</v>
      </c>
      <c r="E129" s="24">
        <f>G129+H129+I129+J129</f>
        <v>0</v>
      </c>
      <c r="F129" s="24">
        <f aca="true" t="shared" si="68" ref="F129:M129">SUM(F130:F132)</f>
        <v>0</v>
      </c>
      <c r="G129" s="24">
        <f t="shared" si="68"/>
        <v>0</v>
      </c>
      <c r="H129" s="24">
        <f t="shared" si="68"/>
        <v>0</v>
      </c>
      <c r="I129" s="24">
        <f t="shared" si="68"/>
        <v>0</v>
      </c>
      <c r="J129" s="24">
        <f t="shared" si="68"/>
        <v>0</v>
      </c>
      <c r="K129" s="24">
        <f t="shared" si="68"/>
        <v>0</v>
      </c>
      <c r="L129" s="24">
        <f t="shared" si="68"/>
        <v>0</v>
      </c>
      <c r="M129" s="554">
        <f t="shared" si="68"/>
        <v>0</v>
      </c>
    </row>
    <row r="130" spans="1:13" s="17" customFormat="1" ht="15.75">
      <c r="A130" s="488"/>
      <c r="B130" s="460"/>
      <c r="C130" s="463" t="s">
        <v>479</v>
      </c>
      <c r="D130" s="2" t="s">
        <v>1555</v>
      </c>
      <c r="E130" s="24">
        <f>G130+H130+I130+J130</f>
        <v>0</v>
      </c>
      <c r="F130" s="24">
        <f aca="true" t="shared" si="69" ref="F130:M132">F256+F382</f>
        <v>0</v>
      </c>
      <c r="G130" s="24">
        <f t="shared" si="69"/>
        <v>0</v>
      </c>
      <c r="H130" s="24">
        <f t="shared" si="69"/>
        <v>0</v>
      </c>
      <c r="I130" s="24">
        <f t="shared" si="69"/>
        <v>0</v>
      </c>
      <c r="J130" s="24">
        <f t="shared" si="69"/>
        <v>0</v>
      </c>
      <c r="K130" s="24">
        <f t="shared" si="69"/>
        <v>0</v>
      </c>
      <c r="L130" s="24">
        <f t="shared" si="69"/>
        <v>0</v>
      </c>
      <c r="M130" s="554">
        <f t="shared" si="69"/>
        <v>0</v>
      </c>
    </row>
    <row r="131" spans="1:13" s="17" customFormat="1" ht="15.75">
      <c r="A131" s="488"/>
      <c r="B131" s="460"/>
      <c r="C131" s="463" t="s">
        <v>1554</v>
      </c>
      <c r="D131" s="2" t="s">
        <v>1553</v>
      </c>
      <c r="E131" s="24">
        <f>G131+H131+I131+J131</f>
        <v>0</v>
      </c>
      <c r="F131" s="24">
        <f t="shared" si="69"/>
        <v>0</v>
      </c>
      <c r="G131" s="24">
        <f t="shared" si="69"/>
        <v>0</v>
      </c>
      <c r="H131" s="24">
        <f t="shared" si="69"/>
        <v>0</v>
      </c>
      <c r="I131" s="24">
        <f t="shared" si="69"/>
        <v>0</v>
      </c>
      <c r="J131" s="24">
        <f t="shared" si="69"/>
        <v>0</v>
      </c>
      <c r="K131" s="24">
        <f t="shared" si="69"/>
        <v>0</v>
      </c>
      <c r="L131" s="24">
        <f t="shared" si="69"/>
        <v>0</v>
      </c>
      <c r="M131" s="554">
        <f t="shared" si="69"/>
        <v>0</v>
      </c>
    </row>
    <row r="132" spans="1:13" s="17" customFormat="1" ht="15.75">
      <c r="A132" s="488"/>
      <c r="B132" s="460"/>
      <c r="C132" s="463" t="s">
        <v>836</v>
      </c>
      <c r="D132" s="2" t="s">
        <v>1552</v>
      </c>
      <c r="E132" s="24">
        <f>G132+H132+I132+J132</f>
        <v>0</v>
      </c>
      <c r="F132" s="24">
        <f t="shared" si="69"/>
        <v>0</v>
      </c>
      <c r="G132" s="24">
        <f t="shared" si="69"/>
        <v>0</v>
      </c>
      <c r="H132" s="24">
        <f t="shared" si="69"/>
        <v>0</v>
      </c>
      <c r="I132" s="24">
        <f t="shared" si="69"/>
        <v>0</v>
      </c>
      <c r="J132" s="24">
        <f t="shared" si="69"/>
        <v>0</v>
      </c>
      <c r="K132" s="24">
        <f t="shared" si="69"/>
        <v>0</v>
      </c>
      <c r="L132" s="24">
        <f t="shared" si="69"/>
        <v>0</v>
      </c>
      <c r="M132" s="554">
        <f t="shared" si="69"/>
        <v>0</v>
      </c>
    </row>
    <row r="133" spans="1:13" s="17" customFormat="1" ht="15.75">
      <c r="A133" s="488" t="s">
        <v>1551</v>
      </c>
      <c r="B133" s="460"/>
      <c r="C133" s="463"/>
      <c r="D133" s="2" t="s">
        <v>1550</v>
      </c>
      <c r="E133" s="24">
        <f>G133+H133+I133+J133</f>
        <v>0</v>
      </c>
      <c r="F133" s="24">
        <f aca="true" t="shared" si="70" ref="F133:M133">F135+F136+F137</f>
        <v>0</v>
      </c>
      <c r="G133" s="24">
        <f t="shared" si="70"/>
        <v>0</v>
      </c>
      <c r="H133" s="24">
        <f t="shared" si="70"/>
        <v>0</v>
      </c>
      <c r="I133" s="24">
        <f t="shared" si="70"/>
        <v>0</v>
      </c>
      <c r="J133" s="24">
        <f t="shared" si="70"/>
        <v>0</v>
      </c>
      <c r="K133" s="24">
        <f t="shared" si="70"/>
        <v>0</v>
      </c>
      <c r="L133" s="24">
        <f t="shared" si="70"/>
        <v>0</v>
      </c>
      <c r="M133" s="554">
        <f t="shared" si="70"/>
        <v>0</v>
      </c>
    </row>
    <row r="134" spans="1:13" s="17" customFormat="1" ht="15.75">
      <c r="A134" s="462" t="s">
        <v>603</v>
      </c>
      <c r="B134" s="460"/>
      <c r="C134" s="463"/>
      <c r="D134" s="2"/>
      <c r="E134" s="24"/>
      <c r="F134" s="24"/>
      <c r="G134" s="24"/>
      <c r="H134" s="24"/>
      <c r="I134" s="24"/>
      <c r="J134" s="620"/>
      <c r="K134" s="24"/>
      <c r="L134" s="24"/>
      <c r="M134" s="554"/>
    </row>
    <row r="135" spans="1:13" s="17" customFormat="1" ht="15.75">
      <c r="A135" s="488"/>
      <c r="B135" s="460" t="s">
        <v>1549</v>
      </c>
      <c r="C135" s="463"/>
      <c r="D135" s="2" t="s">
        <v>1548</v>
      </c>
      <c r="E135" s="24">
        <f>G135+H135+I135+J135</f>
        <v>0</v>
      </c>
      <c r="F135" s="24">
        <f aca="true" t="shared" si="71" ref="F135:M137">F261+F387</f>
        <v>0</v>
      </c>
      <c r="G135" s="24">
        <f t="shared" si="71"/>
        <v>0</v>
      </c>
      <c r="H135" s="24">
        <f t="shared" si="71"/>
        <v>0</v>
      </c>
      <c r="I135" s="24">
        <f t="shared" si="71"/>
        <v>0</v>
      </c>
      <c r="J135" s="24">
        <f t="shared" si="71"/>
        <v>0</v>
      </c>
      <c r="K135" s="24">
        <f t="shared" si="71"/>
        <v>0</v>
      </c>
      <c r="L135" s="24">
        <f t="shared" si="71"/>
        <v>0</v>
      </c>
      <c r="M135" s="554">
        <f t="shared" si="71"/>
        <v>0</v>
      </c>
    </row>
    <row r="136" spans="1:13" s="3" customFormat="1" ht="18" customHeight="1">
      <c r="A136" s="311"/>
      <c r="B136" s="303" t="s">
        <v>675</v>
      </c>
      <c r="C136" s="324"/>
      <c r="D136" s="2" t="s">
        <v>1547</v>
      </c>
      <c r="E136" s="24">
        <f>G136+H136+I136+J136</f>
        <v>0</v>
      </c>
      <c r="F136" s="24">
        <f t="shared" si="71"/>
        <v>0</v>
      </c>
      <c r="G136" s="24">
        <f t="shared" si="71"/>
        <v>0</v>
      </c>
      <c r="H136" s="24">
        <f t="shared" si="71"/>
        <v>0</v>
      </c>
      <c r="I136" s="24">
        <f t="shared" si="71"/>
        <v>0</v>
      </c>
      <c r="J136" s="24">
        <f t="shared" si="71"/>
        <v>0</v>
      </c>
      <c r="K136" s="24">
        <f t="shared" si="71"/>
        <v>0</v>
      </c>
      <c r="L136" s="24">
        <f t="shared" si="71"/>
        <v>0</v>
      </c>
      <c r="M136" s="554">
        <f t="shared" si="71"/>
        <v>0</v>
      </c>
    </row>
    <row r="137" spans="1:13" s="3" customFormat="1" ht="18" customHeight="1">
      <c r="A137" s="311"/>
      <c r="B137" s="313" t="s">
        <v>440</v>
      </c>
      <c r="C137" s="324"/>
      <c r="D137" s="2" t="s">
        <v>1546</v>
      </c>
      <c r="E137" s="24">
        <f>G137+H137+I137+J137</f>
        <v>0</v>
      </c>
      <c r="F137" s="24">
        <f t="shared" si="71"/>
        <v>0</v>
      </c>
      <c r="G137" s="24">
        <f t="shared" si="71"/>
        <v>0</v>
      </c>
      <c r="H137" s="24">
        <f t="shared" si="71"/>
        <v>0</v>
      </c>
      <c r="I137" s="24">
        <f t="shared" si="71"/>
        <v>0</v>
      </c>
      <c r="J137" s="24">
        <f t="shared" si="71"/>
        <v>0</v>
      </c>
      <c r="K137" s="24">
        <f t="shared" si="71"/>
        <v>0</v>
      </c>
      <c r="L137" s="24">
        <f t="shared" si="71"/>
        <v>0</v>
      </c>
      <c r="M137" s="554">
        <f t="shared" si="71"/>
        <v>0</v>
      </c>
    </row>
    <row r="138" spans="1:13" s="3" customFormat="1" ht="15.75">
      <c r="A138" s="294" t="s">
        <v>1545</v>
      </c>
      <c r="B138" s="313"/>
      <c r="C138" s="321"/>
      <c r="D138" s="30">
        <v>83.07</v>
      </c>
      <c r="E138" s="24">
        <f>G138+H138+I138+J138</f>
        <v>0</v>
      </c>
      <c r="F138" s="55">
        <f aca="true" t="shared" si="72" ref="F138:M138">F140</f>
        <v>0</v>
      </c>
      <c r="G138" s="55">
        <f t="shared" si="72"/>
        <v>0</v>
      </c>
      <c r="H138" s="55">
        <f t="shared" si="72"/>
        <v>0</v>
      </c>
      <c r="I138" s="55">
        <f t="shared" si="72"/>
        <v>0</v>
      </c>
      <c r="J138" s="55">
        <f t="shared" si="72"/>
        <v>0</v>
      </c>
      <c r="K138" s="55">
        <f t="shared" si="72"/>
        <v>0</v>
      </c>
      <c r="L138" s="55">
        <f t="shared" si="72"/>
        <v>0</v>
      </c>
      <c r="M138" s="470">
        <f t="shared" si="72"/>
        <v>0</v>
      </c>
    </row>
    <row r="139" spans="1:13" s="3" customFormat="1" ht="15.75">
      <c r="A139" s="298" t="s">
        <v>603</v>
      </c>
      <c r="B139" s="299"/>
      <c r="C139" s="300"/>
      <c r="D139" s="2"/>
      <c r="E139" s="24"/>
      <c r="F139" s="55"/>
      <c r="G139" s="55"/>
      <c r="H139" s="55"/>
      <c r="I139" s="55"/>
      <c r="J139" s="518"/>
      <c r="K139" s="55"/>
      <c r="L139" s="55"/>
      <c r="M139" s="470"/>
    </row>
    <row r="140" spans="1:13" s="3" customFormat="1" ht="18" customHeight="1">
      <c r="A140" s="326"/>
      <c r="B140" s="313" t="s">
        <v>1544</v>
      </c>
      <c r="C140" s="321"/>
      <c r="D140" s="2" t="s">
        <v>1543</v>
      </c>
      <c r="E140" s="24">
        <f>G140+H140+I140+J140</f>
        <v>0</v>
      </c>
      <c r="F140" s="55">
        <f aca="true" t="shared" si="73" ref="F140:M140">SUM(F141:F143)</f>
        <v>0</v>
      </c>
      <c r="G140" s="55">
        <f t="shared" si="73"/>
        <v>0</v>
      </c>
      <c r="H140" s="55">
        <f t="shared" si="73"/>
        <v>0</v>
      </c>
      <c r="I140" s="55">
        <f t="shared" si="73"/>
        <v>0</v>
      </c>
      <c r="J140" s="55">
        <f t="shared" si="73"/>
        <v>0</v>
      </c>
      <c r="K140" s="55">
        <f t="shared" si="73"/>
        <v>0</v>
      </c>
      <c r="L140" s="55">
        <f t="shared" si="73"/>
        <v>0</v>
      </c>
      <c r="M140" s="470">
        <f t="shared" si="73"/>
        <v>0</v>
      </c>
    </row>
    <row r="141" spans="1:13" s="3" customFormat="1" ht="15.75">
      <c r="A141" s="326"/>
      <c r="B141" s="313"/>
      <c r="C141" s="304" t="s">
        <v>268</v>
      </c>
      <c r="D141" s="2" t="s">
        <v>1542</v>
      </c>
      <c r="E141" s="24">
        <f>G141+H141+I141+J141</f>
        <v>0</v>
      </c>
      <c r="F141" s="55">
        <f aca="true" t="shared" si="74" ref="F141:M143">F267+F393</f>
        <v>0</v>
      </c>
      <c r="G141" s="55">
        <f t="shared" si="74"/>
        <v>0</v>
      </c>
      <c r="H141" s="55">
        <f t="shared" si="74"/>
        <v>0</v>
      </c>
      <c r="I141" s="55">
        <f t="shared" si="74"/>
        <v>0</v>
      </c>
      <c r="J141" s="55">
        <f t="shared" si="74"/>
        <v>0</v>
      </c>
      <c r="K141" s="55">
        <f t="shared" si="74"/>
        <v>0</v>
      </c>
      <c r="L141" s="55">
        <f t="shared" si="74"/>
        <v>0</v>
      </c>
      <c r="M141" s="470">
        <f t="shared" si="74"/>
        <v>0</v>
      </c>
    </row>
    <row r="142" spans="1:13" s="3" customFormat="1" ht="15" customHeight="1">
      <c r="A142" s="326"/>
      <c r="B142" s="313"/>
      <c r="C142" s="304" t="s">
        <v>10</v>
      </c>
      <c r="D142" s="2" t="s">
        <v>1541</v>
      </c>
      <c r="E142" s="24">
        <f>G142+H142+I142+J142</f>
        <v>0</v>
      </c>
      <c r="F142" s="55">
        <f t="shared" si="74"/>
        <v>0</v>
      </c>
      <c r="G142" s="55">
        <f t="shared" si="74"/>
        <v>0</v>
      </c>
      <c r="H142" s="55">
        <f t="shared" si="74"/>
        <v>0</v>
      </c>
      <c r="I142" s="55">
        <f t="shared" si="74"/>
        <v>0</v>
      </c>
      <c r="J142" s="55">
        <f t="shared" si="74"/>
        <v>0</v>
      </c>
      <c r="K142" s="55">
        <f t="shared" si="74"/>
        <v>0</v>
      </c>
      <c r="L142" s="55">
        <f t="shared" si="74"/>
        <v>0</v>
      </c>
      <c r="M142" s="470">
        <f t="shared" si="74"/>
        <v>0</v>
      </c>
    </row>
    <row r="143" spans="1:13" s="3" customFormat="1" ht="12.75" customHeight="1">
      <c r="A143" s="326"/>
      <c r="B143" s="313"/>
      <c r="C143" s="324" t="s">
        <v>794</v>
      </c>
      <c r="D143" s="32" t="s">
        <v>1540</v>
      </c>
      <c r="E143" s="24">
        <f>G143+H143+I143+J143</f>
        <v>0</v>
      </c>
      <c r="F143" s="55">
        <f t="shared" si="74"/>
        <v>0</v>
      </c>
      <c r="G143" s="55">
        <f t="shared" si="74"/>
        <v>0</v>
      </c>
      <c r="H143" s="55">
        <f t="shared" si="74"/>
        <v>0</v>
      </c>
      <c r="I143" s="55">
        <f t="shared" si="74"/>
        <v>0</v>
      </c>
      <c r="J143" s="55">
        <f t="shared" si="74"/>
        <v>0</v>
      </c>
      <c r="K143" s="55">
        <f t="shared" si="74"/>
        <v>0</v>
      </c>
      <c r="L143" s="55">
        <f t="shared" si="74"/>
        <v>0</v>
      </c>
      <c r="M143" s="470">
        <f t="shared" si="74"/>
        <v>0</v>
      </c>
    </row>
    <row r="144" spans="1:13" s="17" customFormat="1" ht="15.75">
      <c r="A144" s="488" t="s">
        <v>1539</v>
      </c>
      <c r="B144" s="460"/>
      <c r="C144" s="463"/>
      <c r="D144" s="2" t="s">
        <v>1538</v>
      </c>
      <c r="E144" s="24">
        <f>G144+H144+I144+J144</f>
        <v>0</v>
      </c>
      <c r="F144" s="24">
        <f aca="true" t="shared" si="75" ref="F144:M144">F146+F150+F152</f>
        <v>0</v>
      </c>
      <c r="G144" s="24">
        <f t="shared" si="75"/>
        <v>0</v>
      </c>
      <c r="H144" s="24">
        <f t="shared" si="75"/>
        <v>0</v>
      </c>
      <c r="I144" s="24">
        <f t="shared" si="75"/>
        <v>0</v>
      </c>
      <c r="J144" s="24">
        <f t="shared" si="75"/>
        <v>0</v>
      </c>
      <c r="K144" s="24">
        <f t="shared" si="75"/>
        <v>0</v>
      </c>
      <c r="L144" s="24">
        <f t="shared" si="75"/>
        <v>0</v>
      </c>
      <c r="M144" s="554">
        <f t="shared" si="75"/>
        <v>0</v>
      </c>
    </row>
    <row r="145" spans="1:13" s="17" customFormat="1" ht="12" customHeight="1">
      <c r="A145" s="462" t="s">
        <v>603</v>
      </c>
      <c r="B145" s="460"/>
      <c r="C145" s="463"/>
      <c r="D145" s="2"/>
      <c r="E145" s="24"/>
      <c r="F145" s="24"/>
      <c r="G145" s="24"/>
      <c r="H145" s="24"/>
      <c r="I145" s="24"/>
      <c r="J145" s="620"/>
      <c r="K145" s="24"/>
      <c r="L145" s="24"/>
      <c r="M145" s="554"/>
    </row>
    <row r="146" spans="1:13" s="17" customFormat="1" ht="15.75">
      <c r="A146" s="462"/>
      <c r="B146" s="628" t="s">
        <v>1537</v>
      </c>
      <c r="C146" s="619"/>
      <c r="D146" s="16" t="s">
        <v>1536</v>
      </c>
      <c r="E146" s="24">
        <f aca="true" t="shared" si="76" ref="E146:E153">G146+H146+I146+J146</f>
        <v>0</v>
      </c>
      <c r="F146" s="24">
        <f aca="true" t="shared" si="77" ref="F146:M146">SUM(F147:F149)</f>
        <v>0</v>
      </c>
      <c r="G146" s="24">
        <f t="shared" si="77"/>
        <v>0</v>
      </c>
      <c r="H146" s="24">
        <f t="shared" si="77"/>
        <v>0</v>
      </c>
      <c r="I146" s="24">
        <f t="shared" si="77"/>
        <v>0</v>
      </c>
      <c r="J146" s="24">
        <f t="shared" si="77"/>
        <v>0</v>
      </c>
      <c r="K146" s="24">
        <f t="shared" si="77"/>
        <v>0</v>
      </c>
      <c r="L146" s="24">
        <f t="shared" si="77"/>
        <v>0</v>
      </c>
      <c r="M146" s="554">
        <f t="shared" si="77"/>
        <v>0</v>
      </c>
    </row>
    <row r="147" spans="1:13" s="17" customFormat="1" ht="15" customHeight="1">
      <c r="A147" s="494"/>
      <c r="B147" s="651"/>
      <c r="C147" s="652" t="s">
        <v>681</v>
      </c>
      <c r="D147" s="653" t="s">
        <v>1535</v>
      </c>
      <c r="E147" s="24">
        <f t="shared" si="76"/>
        <v>0</v>
      </c>
      <c r="F147" s="24">
        <f aca="true" t="shared" si="78" ref="F147:M149">F273+F399</f>
        <v>0</v>
      </c>
      <c r="G147" s="24">
        <f t="shared" si="78"/>
        <v>0</v>
      </c>
      <c r="H147" s="24">
        <f t="shared" si="78"/>
        <v>0</v>
      </c>
      <c r="I147" s="24">
        <f t="shared" si="78"/>
        <v>0</v>
      </c>
      <c r="J147" s="24">
        <f t="shared" si="78"/>
        <v>0</v>
      </c>
      <c r="K147" s="24">
        <f t="shared" si="78"/>
        <v>0</v>
      </c>
      <c r="L147" s="24">
        <f t="shared" si="78"/>
        <v>0</v>
      </c>
      <c r="M147" s="554">
        <f t="shared" si="78"/>
        <v>0</v>
      </c>
    </row>
    <row r="148" spans="1:13" s="17" customFormat="1" ht="15.75">
      <c r="A148" s="494"/>
      <c r="B148" s="651"/>
      <c r="C148" s="652" t="s">
        <v>682</v>
      </c>
      <c r="D148" s="653" t="s">
        <v>1534</v>
      </c>
      <c r="E148" s="24">
        <f t="shared" si="76"/>
        <v>0</v>
      </c>
      <c r="F148" s="24">
        <f t="shared" si="78"/>
        <v>0</v>
      </c>
      <c r="G148" s="24">
        <f t="shared" si="78"/>
        <v>0</v>
      </c>
      <c r="H148" s="24">
        <f t="shared" si="78"/>
        <v>0</v>
      </c>
      <c r="I148" s="24">
        <f t="shared" si="78"/>
        <v>0</v>
      </c>
      <c r="J148" s="24">
        <f t="shared" si="78"/>
        <v>0</v>
      </c>
      <c r="K148" s="24">
        <f t="shared" si="78"/>
        <v>0</v>
      </c>
      <c r="L148" s="24">
        <f t="shared" si="78"/>
        <v>0</v>
      </c>
      <c r="M148" s="554">
        <f t="shared" si="78"/>
        <v>0</v>
      </c>
    </row>
    <row r="149" spans="1:13" s="17" customFormat="1" ht="15.75">
      <c r="A149" s="462"/>
      <c r="B149" s="628"/>
      <c r="C149" s="630" t="s">
        <v>683</v>
      </c>
      <c r="D149" s="653" t="s">
        <v>1533</v>
      </c>
      <c r="E149" s="24">
        <f t="shared" si="76"/>
        <v>0</v>
      </c>
      <c r="F149" s="24">
        <f t="shared" si="78"/>
        <v>0</v>
      </c>
      <c r="G149" s="24">
        <f t="shared" si="78"/>
        <v>0</v>
      </c>
      <c r="H149" s="24">
        <f t="shared" si="78"/>
        <v>0</v>
      </c>
      <c r="I149" s="24">
        <f t="shared" si="78"/>
        <v>0</v>
      </c>
      <c r="J149" s="24">
        <f t="shared" si="78"/>
        <v>0</v>
      </c>
      <c r="K149" s="24">
        <f t="shared" si="78"/>
        <v>0</v>
      </c>
      <c r="L149" s="24">
        <f t="shared" si="78"/>
        <v>0</v>
      </c>
      <c r="M149" s="554">
        <f t="shared" si="78"/>
        <v>0</v>
      </c>
    </row>
    <row r="150" spans="1:13" s="17" customFormat="1" ht="15.75">
      <c r="A150" s="462"/>
      <c r="B150" s="628" t="s">
        <v>1532</v>
      </c>
      <c r="C150" s="630"/>
      <c r="D150" s="16" t="s">
        <v>1531</v>
      </c>
      <c r="E150" s="24">
        <f t="shared" si="76"/>
        <v>0</v>
      </c>
      <c r="F150" s="24">
        <f aca="true" t="shared" si="79" ref="F150:M150">F151</f>
        <v>0</v>
      </c>
      <c r="G150" s="24">
        <f t="shared" si="79"/>
        <v>0</v>
      </c>
      <c r="H150" s="24">
        <f t="shared" si="79"/>
        <v>0</v>
      </c>
      <c r="I150" s="24">
        <f t="shared" si="79"/>
        <v>0</v>
      </c>
      <c r="J150" s="24">
        <f t="shared" si="79"/>
        <v>0</v>
      </c>
      <c r="K150" s="24">
        <f t="shared" si="79"/>
        <v>0</v>
      </c>
      <c r="L150" s="24">
        <f t="shared" si="79"/>
        <v>0</v>
      </c>
      <c r="M150" s="554">
        <f t="shared" si="79"/>
        <v>0</v>
      </c>
    </row>
    <row r="151" spans="1:13" s="17" customFormat="1" ht="14.25" customHeight="1">
      <c r="A151" s="462"/>
      <c r="B151" s="628"/>
      <c r="C151" s="630" t="s">
        <v>351</v>
      </c>
      <c r="D151" s="16" t="s">
        <v>1530</v>
      </c>
      <c r="E151" s="24">
        <f t="shared" si="76"/>
        <v>0</v>
      </c>
      <c r="F151" s="24">
        <f aca="true" t="shared" si="80" ref="F151:M152">F277+F403</f>
        <v>0</v>
      </c>
      <c r="G151" s="24">
        <f t="shared" si="80"/>
        <v>0</v>
      </c>
      <c r="H151" s="24">
        <f t="shared" si="80"/>
        <v>0</v>
      </c>
      <c r="I151" s="24">
        <f t="shared" si="80"/>
        <v>0</v>
      </c>
      <c r="J151" s="24">
        <f t="shared" si="80"/>
        <v>0</v>
      </c>
      <c r="K151" s="24">
        <f t="shared" si="80"/>
        <v>0</v>
      </c>
      <c r="L151" s="24">
        <f t="shared" si="80"/>
        <v>0</v>
      </c>
      <c r="M151" s="554">
        <f t="shared" si="80"/>
        <v>0</v>
      </c>
    </row>
    <row r="152" spans="1:13" s="3" customFormat="1" ht="14.25" customHeight="1">
      <c r="A152" s="334"/>
      <c r="B152" s="303" t="s">
        <v>645</v>
      </c>
      <c r="C152" s="300"/>
      <c r="D152" s="2" t="s">
        <v>1529</v>
      </c>
      <c r="E152" s="24">
        <f t="shared" si="76"/>
        <v>0</v>
      </c>
      <c r="F152" s="24">
        <f t="shared" si="80"/>
        <v>0</v>
      </c>
      <c r="G152" s="24">
        <f t="shared" si="80"/>
        <v>0</v>
      </c>
      <c r="H152" s="24">
        <f t="shared" si="80"/>
        <v>0</v>
      </c>
      <c r="I152" s="24">
        <f t="shared" si="80"/>
        <v>0</v>
      </c>
      <c r="J152" s="24">
        <f t="shared" si="80"/>
        <v>0</v>
      </c>
      <c r="K152" s="24">
        <f t="shared" si="80"/>
        <v>0</v>
      </c>
      <c r="L152" s="24">
        <f t="shared" si="80"/>
        <v>0</v>
      </c>
      <c r="M152" s="554">
        <f t="shared" si="80"/>
        <v>0</v>
      </c>
    </row>
    <row r="153" spans="1:13" s="3" customFormat="1" ht="18" customHeight="1">
      <c r="A153" s="311" t="s">
        <v>1528</v>
      </c>
      <c r="B153" s="313"/>
      <c r="C153" s="324"/>
      <c r="D153" s="30">
        <v>87.07</v>
      </c>
      <c r="E153" s="24">
        <f t="shared" si="76"/>
        <v>0</v>
      </c>
      <c r="F153" s="27">
        <f aca="true" t="shared" si="81" ref="F153:M153">F155+F156+F157</f>
        <v>0</v>
      </c>
      <c r="G153" s="27">
        <f t="shared" si="81"/>
        <v>0</v>
      </c>
      <c r="H153" s="27">
        <f t="shared" si="81"/>
        <v>0</v>
      </c>
      <c r="I153" s="27">
        <f t="shared" si="81"/>
        <v>0</v>
      </c>
      <c r="J153" s="27">
        <f t="shared" si="81"/>
        <v>0</v>
      </c>
      <c r="K153" s="27">
        <f t="shared" si="81"/>
        <v>0</v>
      </c>
      <c r="L153" s="27">
        <f t="shared" si="81"/>
        <v>0</v>
      </c>
      <c r="M153" s="28">
        <f t="shared" si="81"/>
        <v>0</v>
      </c>
    </row>
    <row r="154" spans="1:13" s="3" customFormat="1" ht="15.75">
      <c r="A154" s="298" t="s">
        <v>603</v>
      </c>
      <c r="B154" s="299"/>
      <c r="C154" s="300"/>
      <c r="D154" s="2"/>
      <c r="E154" s="24"/>
      <c r="F154" s="27"/>
      <c r="G154" s="55"/>
      <c r="H154" s="55"/>
      <c r="I154" s="55"/>
      <c r="J154" s="518"/>
      <c r="K154" s="27"/>
      <c r="L154" s="55"/>
      <c r="M154" s="470"/>
    </row>
    <row r="155" spans="1:13" s="3" customFormat="1" ht="15.75">
      <c r="A155" s="311"/>
      <c r="B155" s="303" t="s">
        <v>899</v>
      </c>
      <c r="C155" s="324"/>
      <c r="D155" s="2" t="s">
        <v>1527</v>
      </c>
      <c r="E155" s="24">
        <f aca="true" t="shared" si="82" ref="E155:E162">G155+H155+I155+J155</f>
        <v>0</v>
      </c>
      <c r="F155" s="27">
        <f aca="true" t="shared" si="83" ref="F155:M157">F281+F407</f>
        <v>0</v>
      </c>
      <c r="G155" s="27">
        <f t="shared" si="83"/>
        <v>0</v>
      </c>
      <c r="H155" s="27">
        <f t="shared" si="83"/>
        <v>0</v>
      </c>
      <c r="I155" s="27">
        <f t="shared" si="83"/>
        <v>0</v>
      </c>
      <c r="J155" s="27">
        <f t="shared" si="83"/>
        <v>0</v>
      </c>
      <c r="K155" s="27">
        <f t="shared" si="83"/>
        <v>0</v>
      </c>
      <c r="L155" s="27">
        <f t="shared" si="83"/>
        <v>0</v>
      </c>
      <c r="M155" s="28">
        <f t="shared" si="83"/>
        <v>0</v>
      </c>
    </row>
    <row r="156" spans="1:13" s="3" customFormat="1" ht="15.75" customHeight="1">
      <c r="A156" s="311"/>
      <c r="B156" s="303" t="s">
        <v>443</v>
      </c>
      <c r="C156" s="324"/>
      <c r="D156" s="2" t="s">
        <v>1526</v>
      </c>
      <c r="E156" s="24">
        <f t="shared" si="82"/>
        <v>0</v>
      </c>
      <c r="F156" s="27">
        <f t="shared" si="83"/>
        <v>0</v>
      </c>
      <c r="G156" s="27">
        <f t="shared" si="83"/>
        <v>0</v>
      </c>
      <c r="H156" s="27">
        <f t="shared" si="83"/>
        <v>0</v>
      </c>
      <c r="I156" s="27">
        <f t="shared" si="83"/>
        <v>0</v>
      </c>
      <c r="J156" s="27">
        <f t="shared" si="83"/>
        <v>0</v>
      </c>
      <c r="K156" s="27">
        <f t="shared" si="83"/>
        <v>0</v>
      </c>
      <c r="L156" s="27">
        <f t="shared" si="83"/>
        <v>0</v>
      </c>
      <c r="M156" s="28">
        <f t="shared" si="83"/>
        <v>0</v>
      </c>
    </row>
    <row r="157" spans="1:13" s="3" customFormat="1" ht="15.75" customHeight="1">
      <c r="A157" s="311"/>
      <c r="B157" s="313" t="s">
        <v>441</v>
      </c>
      <c r="C157" s="324"/>
      <c r="D157" s="2" t="s">
        <v>1525</v>
      </c>
      <c r="E157" s="24">
        <f t="shared" si="82"/>
        <v>0</v>
      </c>
      <c r="F157" s="27">
        <f t="shared" si="83"/>
        <v>0</v>
      </c>
      <c r="G157" s="27">
        <f t="shared" si="83"/>
        <v>0</v>
      </c>
      <c r="H157" s="27">
        <f t="shared" si="83"/>
        <v>0</v>
      </c>
      <c r="I157" s="27">
        <f t="shared" si="83"/>
        <v>0</v>
      </c>
      <c r="J157" s="27">
        <f t="shared" si="83"/>
        <v>0</v>
      </c>
      <c r="K157" s="27">
        <f t="shared" si="83"/>
        <v>0</v>
      </c>
      <c r="L157" s="27">
        <f t="shared" si="83"/>
        <v>0</v>
      </c>
      <c r="M157" s="28">
        <f t="shared" si="83"/>
        <v>0</v>
      </c>
    </row>
    <row r="158" spans="1:13" s="17" customFormat="1" ht="15.75">
      <c r="A158" s="508" t="s">
        <v>1524</v>
      </c>
      <c r="B158" s="654"/>
      <c r="C158" s="654"/>
      <c r="D158" s="499" t="s">
        <v>1523</v>
      </c>
      <c r="E158" s="24">
        <f t="shared" si="82"/>
        <v>0</v>
      </c>
      <c r="F158" s="24"/>
      <c r="G158" s="24"/>
      <c r="H158" s="24"/>
      <c r="I158" s="24"/>
      <c r="J158" s="620"/>
      <c r="K158" s="24"/>
      <c r="L158" s="24"/>
      <c r="M158" s="554"/>
    </row>
    <row r="159" spans="1:13" s="17" customFormat="1" ht="16.5" thickBot="1">
      <c r="A159" s="655" t="s">
        <v>1515</v>
      </c>
      <c r="B159" s="656"/>
      <c r="C159" s="657" t="s">
        <v>1522</v>
      </c>
      <c r="D159" s="658" t="s">
        <v>1521</v>
      </c>
      <c r="E159" s="559">
        <f t="shared" si="82"/>
        <v>0</v>
      </c>
      <c r="F159" s="559"/>
      <c r="G159" s="559"/>
      <c r="H159" s="559"/>
      <c r="I159" s="559"/>
      <c r="J159" s="659"/>
      <c r="K159" s="660"/>
      <c r="L159" s="660"/>
      <c r="M159" s="661"/>
    </row>
    <row r="160" spans="1:13" s="17" customFormat="1" ht="31.5" customHeight="1">
      <c r="A160" s="662" t="s">
        <v>1670</v>
      </c>
      <c r="B160" s="663"/>
      <c r="C160" s="664"/>
      <c r="D160" s="665"/>
      <c r="E160" s="593">
        <f t="shared" si="82"/>
        <v>0</v>
      </c>
      <c r="F160" s="593">
        <f aca="true" t="shared" si="84" ref="F160:M160">F161+F169+F179+F232+F252</f>
        <v>0</v>
      </c>
      <c r="G160" s="593">
        <f t="shared" si="84"/>
        <v>0</v>
      </c>
      <c r="H160" s="593">
        <f t="shared" si="84"/>
        <v>0</v>
      </c>
      <c r="I160" s="593">
        <f t="shared" si="84"/>
        <v>0</v>
      </c>
      <c r="J160" s="593">
        <f t="shared" si="84"/>
        <v>0</v>
      </c>
      <c r="K160" s="666">
        <f t="shared" si="84"/>
        <v>0</v>
      </c>
      <c r="L160" s="666">
        <f t="shared" si="84"/>
        <v>0</v>
      </c>
      <c r="M160" s="667">
        <f t="shared" si="84"/>
        <v>0</v>
      </c>
    </row>
    <row r="161" spans="1:13" s="17" customFormat="1" ht="21" customHeight="1">
      <c r="A161" s="617" t="s">
        <v>1667</v>
      </c>
      <c r="B161" s="618"/>
      <c r="C161" s="618"/>
      <c r="D161" s="619">
        <v>50.07</v>
      </c>
      <c r="E161" s="24">
        <f t="shared" si="82"/>
        <v>0</v>
      </c>
      <c r="F161" s="24">
        <f aca="true" t="shared" si="85" ref="F161:M161">F162+F166</f>
        <v>0</v>
      </c>
      <c r="G161" s="24">
        <f t="shared" si="85"/>
        <v>0</v>
      </c>
      <c r="H161" s="24">
        <f t="shared" si="85"/>
        <v>0</v>
      </c>
      <c r="I161" s="24">
        <f t="shared" si="85"/>
        <v>0</v>
      </c>
      <c r="J161" s="24">
        <f t="shared" si="85"/>
        <v>0</v>
      </c>
      <c r="K161" s="24">
        <f t="shared" si="85"/>
        <v>0</v>
      </c>
      <c r="L161" s="24">
        <f t="shared" si="85"/>
        <v>0</v>
      </c>
      <c r="M161" s="554">
        <f t="shared" si="85"/>
        <v>0</v>
      </c>
    </row>
    <row r="162" spans="1:13" s="17" customFormat="1" ht="15.75">
      <c r="A162" s="459" t="s">
        <v>1666</v>
      </c>
      <c r="B162" s="460"/>
      <c r="C162" s="461"/>
      <c r="D162" s="2" t="s">
        <v>1665</v>
      </c>
      <c r="E162" s="24">
        <f t="shared" si="82"/>
        <v>0</v>
      </c>
      <c r="F162" s="24"/>
      <c r="G162" s="24"/>
      <c r="H162" s="24"/>
      <c r="I162" s="24"/>
      <c r="J162" s="620"/>
      <c r="K162" s="24"/>
      <c r="L162" s="24"/>
      <c r="M162" s="554"/>
    </row>
    <row r="163" spans="1:13" s="17" customFormat="1" ht="15.75">
      <c r="A163" s="462" t="s">
        <v>603</v>
      </c>
      <c r="B163" s="460"/>
      <c r="C163" s="463"/>
      <c r="D163" s="2"/>
      <c r="E163" s="24"/>
      <c r="F163" s="24"/>
      <c r="G163" s="24"/>
      <c r="H163" s="24"/>
      <c r="I163" s="24"/>
      <c r="J163" s="620"/>
      <c r="K163" s="24"/>
      <c r="L163" s="24"/>
      <c r="M163" s="554"/>
    </row>
    <row r="164" spans="1:13" s="17" customFormat="1" ht="15.75">
      <c r="A164" s="465"/>
      <c r="B164" s="466" t="s">
        <v>1664</v>
      </c>
      <c r="C164" s="463"/>
      <c r="D164" s="2" t="s">
        <v>1663</v>
      </c>
      <c r="E164" s="24">
        <f aca="true" t="shared" si="86" ref="E164:E170">G164+H164+I164+J164</f>
        <v>0</v>
      </c>
      <c r="F164" s="24">
        <f aca="true" t="shared" si="87" ref="F164:M164">F165</f>
        <v>0</v>
      </c>
      <c r="G164" s="24">
        <f t="shared" si="87"/>
        <v>0</v>
      </c>
      <c r="H164" s="24">
        <f t="shared" si="87"/>
        <v>0</v>
      </c>
      <c r="I164" s="24">
        <f t="shared" si="87"/>
        <v>0</v>
      </c>
      <c r="J164" s="24">
        <f t="shared" si="87"/>
        <v>0</v>
      </c>
      <c r="K164" s="24">
        <f t="shared" si="87"/>
        <v>0</v>
      </c>
      <c r="L164" s="24">
        <f t="shared" si="87"/>
        <v>0</v>
      </c>
      <c r="M164" s="554">
        <f t="shared" si="87"/>
        <v>0</v>
      </c>
    </row>
    <row r="165" spans="1:13" s="3" customFormat="1" ht="14.25" customHeight="1">
      <c r="A165" s="302"/>
      <c r="B165" s="303"/>
      <c r="C165" s="304" t="s">
        <v>107</v>
      </c>
      <c r="D165" s="2" t="s">
        <v>1662</v>
      </c>
      <c r="E165" s="24">
        <f t="shared" si="86"/>
        <v>0</v>
      </c>
      <c r="F165" s="55"/>
      <c r="G165" s="55"/>
      <c r="H165" s="55"/>
      <c r="I165" s="55"/>
      <c r="J165" s="518"/>
      <c r="K165" s="55"/>
      <c r="L165" s="55"/>
      <c r="M165" s="470"/>
    </row>
    <row r="166" spans="1:13" s="3" customFormat="1" ht="15.75">
      <c r="A166" s="294" t="s">
        <v>1661</v>
      </c>
      <c r="B166" s="295"/>
      <c r="C166" s="296"/>
      <c r="D166" s="30" t="s">
        <v>1660</v>
      </c>
      <c r="E166" s="24">
        <f t="shared" si="86"/>
        <v>0</v>
      </c>
      <c r="F166" s="55">
        <f aca="true" t="shared" si="88" ref="F166:M166">F167+F168</f>
        <v>0</v>
      </c>
      <c r="G166" s="55">
        <f t="shared" si="88"/>
        <v>0</v>
      </c>
      <c r="H166" s="55">
        <f t="shared" si="88"/>
        <v>0</v>
      </c>
      <c r="I166" s="55">
        <f t="shared" si="88"/>
        <v>0</v>
      </c>
      <c r="J166" s="55">
        <f t="shared" si="88"/>
        <v>0</v>
      </c>
      <c r="K166" s="55">
        <f t="shared" si="88"/>
        <v>0</v>
      </c>
      <c r="L166" s="55">
        <f t="shared" si="88"/>
        <v>0</v>
      </c>
      <c r="M166" s="470">
        <f t="shared" si="88"/>
        <v>0</v>
      </c>
    </row>
    <row r="167" spans="1:13" s="3" customFormat="1" ht="18" customHeight="1">
      <c r="A167" s="311"/>
      <c r="B167" s="313" t="s">
        <v>620</v>
      </c>
      <c r="C167" s="296"/>
      <c r="D167" s="2" t="s">
        <v>1659</v>
      </c>
      <c r="E167" s="24">
        <f t="shared" si="86"/>
        <v>0</v>
      </c>
      <c r="F167" s="55"/>
      <c r="G167" s="55"/>
      <c r="H167" s="55"/>
      <c r="I167" s="55"/>
      <c r="J167" s="518"/>
      <c r="K167" s="55"/>
      <c r="L167" s="55"/>
      <c r="M167" s="470"/>
    </row>
    <row r="168" spans="1:13" s="3" customFormat="1" ht="14.25" customHeight="1">
      <c r="A168" s="302"/>
      <c r="B168" s="303" t="s">
        <v>652</v>
      </c>
      <c r="C168" s="315"/>
      <c r="D168" s="2" t="s">
        <v>1658</v>
      </c>
      <c r="E168" s="24">
        <f t="shared" si="86"/>
        <v>0</v>
      </c>
      <c r="F168" s="55"/>
      <c r="G168" s="55"/>
      <c r="H168" s="55"/>
      <c r="I168" s="55"/>
      <c r="J168" s="518"/>
      <c r="K168" s="55"/>
      <c r="L168" s="55"/>
      <c r="M168" s="470"/>
    </row>
    <row r="169" spans="1:13" s="3" customFormat="1" ht="31.5" customHeight="1">
      <c r="A169" s="621" t="s">
        <v>1657</v>
      </c>
      <c r="B169" s="622"/>
      <c r="C169" s="623"/>
      <c r="D169" s="30">
        <v>59.07</v>
      </c>
      <c r="E169" s="24">
        <f t="shared" si="86"/>
        <v>0</v>
      </c>
      <c r="F169" s="7">
        <f aca="true" t="shared" si="89" ref="F169:M169">F170+F173</f>
        <v>0</v>
      </c>
      <c r="G169" s="7">
        <f t="shared" si="89"/>
        <v>0</v>
      </c>
      <c r="H169" s="7">
        <f t="shared" si="89"/>
        <v>0</v>
      </c>
      <c r="I169" s="7">
        <f t="shared" si="89"/>
        <v>0</v>
      </c>
      <c r="J169" s="7">
        <f t="shared" si="89"/>
        <v>0</v>
      </c>
      <c r="K169" s="7">
        <f t="shared" si="89"/>
        <v>0</v>
      </c>
      <c r="L169" s="7">
        <f t="shared" si="89"/>
        <v>0</v>
      </c>
      <c r="M169" s="204">
        <f t="shared" si="89"/>
        <v>0</v>
      </c>
    </row>
    <row r="170" spans="1:13" s="3" customFormat="1" ht="12.75" customHeight="1">
      <c r="A170" s="311" t="s">
        <v>1656</v>
      </c>
      <c r="B170" s="320"/>
      <c r="C170" s="321"/>
      <c r="D170" s="30">
        <v>60.07</v>
      </c>
      <c r="E170" s="24">
        <f t="shared" si="86"/>
        <v>0</v>
      </c>
      <c r="F170" s="55">
        <f aca="true" t="shared" si="90" ref="F170:M170">F172</f>
        <v>0</v>
      </c>
      <c r="G170" s="55">
        <f t="shared" si="90"/>
        <v>0</v>
      </c>
      <c r="H170" s="55">
        <f t="shared" si="90"/>
        <v>0</v>
      </c>
      <c r="I170" s="55">
        <f t="shared" si="90"/>
        <v>0</v>
      </c>
      <c r="J170" s="55">
        <f t="shared" si="90"/>
        <v>0</v>
      </c>
      <c r="K170" s="55">
        <f t="shared" si="90"/>
        <v>0</v>
      </c>
      <c r="L170" s="55">
        <f t="shared" si="90"/>
        <v>0</v>
      </c>
      <c r="M170" s="470">
        <f t="shared" si="90"/>
        <v>0</v>
      </c>
    </row>
    <row r="171" spans="1:13" s="3" customFormat="1" ht="18" customHeight="1">
      <c r="A171" s="298" t="s">
        <v>603</v>
      </c>
      <c r="B171" s="299"/>
      <c r="C171" s="300"/>
      <c r="D171" s="2"/>
      <c r="E171" s="24"/>
      <c r="F171" s="55"/>
      <c r="G171" s="55"/>
      <c r="H171" s="55"/>
      <c r="I171" s="55"/>
      <c r="J171" s="518"/>
      <c r="K171" s="55"/>
      <c r="L171" s="55"/>
      <c r="M171" s="470"/>
    </row>
    <row r="172" spans="1:13" s="3" customFormat="1" ht="15.75">
      <c r="A172" s="302"/>
      <c r="B172" s="303" t="s">
        <v>653</v>
      </c>
      <c r="C172" s="296"/>
      <c r="D172" s="2" t="s">
        <v>1655</v>
      </c>
      <c r="E172" s="24">
        <f>G172+H172+I172+J172</f>
        <v>0</v>
      </c>
      <c r="F172" s="55"/>
      <c r="G172" s="55"/>
      <c r="H172" s="55"/>
      <c r="I172" s="55"/>
      <c r="J172" s="518"/>
      <c r="K172" s="55"/>
      <c r="L172" s="55"/>
      <c r="M172" s="470"/>
    </row>
    <row r="173" spans="1:13" s="3" customFormat="1" ht="29.25" customHeight="1">
      <c r="A173" s="621" t="s">
        <v>1654</v>
      </c>
      <c r="B173" s="622"/>
      <c r="C173" s="623"/>
      <c r="D173" s="30">
        <v>61.07</v>
      </c>
      <c r="E173" s="24">
        <f>G173+H173+I173+J173</f>
        <v>0</v>
      </c>
      <c r="F173" s="7">
        <f aca="true" t="shared" si="91" ref="F173:M173">F175+F177+F178</f>
        <v>0</v>
      </c>
      <c r="G173" s="7">
        <f t="shared" si="91"/>
        <v>0</v>
      </c>
      <c r="H173" s="7">
        <f t="shared" si="91"/>
        <v>0</v>
      </c>
      <c r="I173" s="7">
        <f t="shared" si="91"/>
        <v>0</v>
      </c>
      <c r="J173" s="7">
        <f t="shared" si="91"/>
        <v>0</v>
      </c>
      <c r="K173" s="7">
        <f t="shared" si="91"/>
        <v>0</v>
      </c>
      <c r="L173" s="7">
        <f t="shared" si="91"/>
        <v>0</v>
      </c>
      <c r="M173" s="204">
        <f t="shared" si="91"/>
        <v>0</v>
      </c>
    </row>
    <row r="174" spans="1:13" s="3" customFormat="1" ht="14.25" customHeight="1">
      <c r="A174" s="298" t="s">
        <v>603</v>
      </c>
      <c r="B174" s="299"/>
      <c r="C174" s="300"/>
      <c r="D174" s="2"/>
      <c r="E174" s="24"/>
      <c r="F174" s="55"/>
      <c r="G174" s="55"/>
      <c r="H174" s="55"/>
      <c r="I174" s="55"/>
      <c r="J174" s="518"/>
      <c r="K174" s="55"/>
      <c r="L174" s="55"/>
      <c r="M174" s="470"/>
    </row>
    <row r="175" spans="1:13" s="3" customFormat="1" ht="15.75" customHeight="1">
      <c r="A175" s="302"/>
      <c r="B175" s="322" t="s">
        <v>1653</v>
      </c>
      <c r="C175" s="296"/>
      <c r="D175" s="2" t="s">
        <v>1652</v>
      </c>
      <c r="E175" s="24">
        <f aca="true" t="shared" si="92" ref="E175:E180">G175+H175+I175+J175</f>
        <v>0</v>
      </c>
      <c r="F175" s="55">
        <f aca="true" t="shared" si="93" ref="F175:M175">F176</f>
        <v>0</v>
      </c>
      <c r="G175" s="55">
        <f t="shared" si="93"/>
        <v>0</v>
      </c>
      <c r="H175" s="55">
        <f t="shared" si="93"/>
        <v>0</v>
      </c>
      <c r="I175" s="55">
        <f t="shared" si="93"/>
        <v>0</v>
      </c>
      <c r="J175" s="55">
        <f t="shared" si="93"/>
        <v>0</v>
      </c>
      <c r="K175" s="55">
        <f t="shared" si="93"/>
        <v>0</v>
      </c>
      <c r="L175" s="55">
        <f t="shared" si="93"/>
        <v>0</v>
      </c>
      <c r="M175" s="470">
        <f t="shared" si="93"/>
        <v>0</v>
      </c>
    </row>
    <row r="176" spans="1:13" s="3" customFormat="1" ht="14.25" customHeight="1">
      <c r="A176" s="302"/>
      <c r="B176" s="322"/>
      <c r="C176" s="304" t="s">
        <v>394</v>
      </c>
      <c r="D176" s="2" t="s">
        <v>1651</v>
      </c>
      <c r="E176" s="24">
        <f t="shared" si="92"/>
        <v>0</v>
      </c>
      <c r="F176" s="55"/>
      <c r="G176" s="55"/>
      <c r="H176" s="55"/>
      <c r="I176" s="55"/>
      <c r="J176" s="518"/>
      <c r="K176" s="55"/>
      <c r="L176" s="55"/>
      <c r="M176" s="470"/>
    </row>
    <row r="177" spans="1:13" s="3" customFormat="1" ht="18" customHeight="1">
      <c r="A177" s="302"/>
      <c r="B177" s="322" t="s">
        <v>536</v>
      </c>
      <c r="C177" s="296"/>
      <c r="D177" s="2" t="s">
        <v>1650</v>
      </c>
      <c r="E177" s="24">
        <f t="shared" si="92"/>
        <v>0</v>
      </c>
      <c r="F177" s="55"/>
      <c r="G177" s="55"/>
      <c r="H177" s="55"/>
      <c r="I177" s="55"/>
      <c r="J177" s="518"/>
      <c r="K177" s="55"/>
      <c r="L177" s="55"/>
      <c r="M177" s="470"/>
    </row>
    <row r="178" spans="1:13" s="3" customFormat="1" ht="18" customHeight="1">
      <c r="A178" s="302"/>
      <c r="B178" s="322" t="s">
        <v>48</v>
      </c>
      <c r="C178" s="296"/>
      <c r="D178" s="2" t="s">
        <v>1649</v>
      </c>
      <c r="E178" s="24">
        <f t="shared" si="92"/>
        <v>0</v>
      </c>
      <c r="F178" s="55"/>
      <c r="G178" s="55"/>
      <c r="H178" s="55"/>
      <c r="I178" s="55"/>
      <c r="J178" s="518"/>
      <c r="K178" s="55"/>
      <c r="L178" s="55"/>
      <c r="M178" s="470"/>
    </row>
    <row r="179" spans="1:13" s="270" customFormat="1" ht="27.75" customHeight="1">
      <c r="A179" s="624" t="s">
        <v>1648</v>
      </c>
      <c r="B179" s="625"/>
      <c r="C179" s="626"/>
      <c r="D179" s="483" t="s">
        <v>1647</v>
      </c>
      <c r="E179" s="24">
        <f t="shared" si="92"/>
        <v>0</v>
      </c>
      <c r="F179" s="220">
        <f aca="true" t="shared" si="94" ref="F179:M179">F180+F196+F204+F221</f>
        <v>0</v>
      </c>
      <c r="G179" s="220">
        <f t="shared" si="94"/>
        <v>0</v>
      </c>
      <c r="H179" s="220">
        <f t="shared" si="94"/>
        <v>0</v>
      </c>
      <c r="I179" s="220">
        <f t="shared" si="94"/>
        <v>0</v>
      </c>
      <c r="J179" s="220">
        <f t="shared" si="94"/>
        <v>0</v>
      </c>
      <c r="K179" s="220">
        <f t="shared" si="94"/>
        <v>0</v>
      </c>
      <c r="L179" s="220">
        <f t="shared" si="94"/>
        <v>0</v>
      </c>
      <c r="M179" s="627">
        <f t="shared" si="94"/>
        <v>0</v>
      </c>
    </row>
    <row r="180" spans="1:13" s="17" customFormat="1" ht="32.25" customHeight="1">
      <c r="A180" s="624" t="s">
        <v>1646</v>
      </c>
      <c r="B180" s="625"/>
      <c r="C180" s="626"/>
      <c r="D180" s="2" t="s">
        <v>1645</v>
      </c>
      <c r="E180" s="24">
        <f t="shared" si="92"/>
        <v>0</v>
      </c>
      <c r="F180" s="24">
        <f aca="true" t="shared" si="95" ref="F180:M180">F182+F185+F189+F190+F192+F195</f>
        <v>0</v>
      </c>
      <c r="G180" s="24">
        <f t="shared" si="95"/>
        <v>0</v>
      </c>
      <c r="H180" s="24">
        <f t="shared" si="95"/>
        <v>0</v>
      </c>
      <c r="I180" s="24">
        <f t="shared" si="95"/>
        <v>0</v>
      </c>
      <c r="J180" s="24">
        <f t="shared" si="95"/>
        <v>0</v>
      </c>
      <c r="K180" s="24">
        <f t="shared" si="95"/>
        <v>0</v>
      </c>
      <c r="L180" s="24">
        <f t="shared" si="95"/>
        <v>0</v>
      </c>
      <c r="M180" s="554">
        <f t="shared" si="95"/>
        <v>0</v>
      </c>
    </row>
    <row r="181" spans="1:13" s="17" customFormat="1" ht="15.75">
      <c r="A181" s="462" t="s">
        <v>603</v>
      </c>
      <c r="B181" s="460"/>
      <c r="C181" s="463"/>
      <c r="D181" s="2"/>
      <c r="E181" s="24"/>
      <c r="F181" s="24"/>
      <c r="G181" s="24"/>
      <c r="H181" s="24"/>
      <c r="I181" s="24"/>
      <c r="J181" s="620"/>
      <c r="K181" s="24"/>
      <c r="L181" s="24"/>
      <c r="M181" s="554"/>
    </row>
    <row r="182" spans="1:13" s="17" customFormat="1" ht="15.75">
      <c r="A182" s="462"/>
      <c r="B182" s="628" t="s">
        <v>1644</v>
      </c>
      <c r="C182" s="629"/>
      <c r="D182" s="16" t="s">
        <v>1643</v>
      </c>
      <c r="E182" s="24">
        <f aca="true" t="shared" si="96" ref="E182:E196">G182+H182+I182+J182</f>
        <v>0</v>
      </c>
      <c r="F182" s="24">
        <f aca="true" t="shared" si="97" ref="F182:M182">SUM(F183:F184)</f>
        <v>0</v>
      </c>
      <c r="G182" s="24">
        <f t="shared" si="97"/>
        <v>0</v>
      </c>
      <c r="H182" s="24">
        <f t="shared" si="97"/>
        <v>0</v>
      </c>
      <c r="I182" s="24">
        <f t="shared" si="97"/>
        <v>0</v>
      </c>
      <c r="J182" s="24">
        <f t="shared" si="97"/>
        <v>0</v>
      </c>
      <c r="K182" s="24">
        <f t="shared" si="97"/>
        <v>0</v>
      </c>
      <c r="L182" s="24">
        <f t="shared" si="97"/>
        <v>0</v>
      </c>
      <c r="M182" s="554">
        <f t="shared" si="97"/>
        <v>0</v>
      </c>
    </row>
    <row r="183" spans="1:13" s="17" customFormat="1" ht="15.75">
      <c r="A183" s="462"/>
      <c r="B183" s="628"/>
      <c r="C183" s="630" t="s">
        <v>354</v>
      </c>
      <c r="D183" s="16" t="s">
        <v>1642</v>
      </c>
      <c r="E183" s="24">
        <f t="shared" si="96"/>
        <v>0</v>
      </c>
      <c r="F183" s="24"/>
      <c r="G183" s="24"/>
      <c r="H183" s="24"/>
      <c r="I183" s="24"/>
      <c r="J183" s="620"/>
      <c r="K183" s="24"/>
      <c r="L183" s="24"/>
      <c r="M183" s="554"/>
    </row>
    <row r="184" spans="1:13" s="17" customFormat="1" ht="15.75">
      <c r="A184" s="462"/>
      <c r="B184" s="628"/>
      <c r="C184" s="630" t="s">
        <v>355</v>
      </c>
      <c r="D184" s="16" t="s">
        <v>1641</v>
      </c>
      <c r="E184" s="24">
        <f t="shared" si="96"/>
        <v>0</v>
      </c>
      <c r="F184" s="24"/>
      <c r="G184" s="24"/>
      <c r="H184" s="24"/>
      <c r="I184" s="24"/>
      <c r="J184" s="620"/>
      <c r="K184" s="24"/>
      <c r="L184" s="24"/>
      <c r="M184" s="554"/>
    </row>
    <row r="185" spans="1:13" s="17" customFormat="1" ht="30" customHeight="1">
      <c r="A185" s="462"/>
      <c r="B185" s="631" t="s">
        <v>1640</v>
      </c>
      <c r="C185" s="312"/>
      <c r="D185" s="16" t="s">
        <v>1639</v>
      </c>
      <c r="E185" s="24">
        <f t="shared" si="96"/>
        <v>0</v>
      </c>
      <c r="F185" s="24">
        <f aca="true" t="shared" si="98" ref="F185:M185">SUM(F186:F188)</f>
        <v>0</v>
      </c>
      <c r="G185" s="24">
        <f t="shared" si="98"/>
        <v>0</v>
      </c>
      <c r="H185" s="24">
        <f t="shared" si="98"/>
        <v>0</v>
      </c>
      <c r="I185" s="24">
        <f t="shared" si="98"/>
        <v>0</v>
      </c>
      <c r="J185" s="24">
        <f t="shared" si="98"/>
        <v>0</v>
      </c>
      <c r="K185" s="24">
        <f t="shared" si="98"/>
        <v>0</v>
      </c>
      <c r="L185" s="24">
        <f t="shared" si="98"/>
        <v>0</v>
      </c>
      <c r="M185" s="554">
        <f t="shared" si="98"/>
        <v>0</v>
      </c>
    </row>
    <row r="186" spans="1:13" s="17" customFormat="1" ht="15.75">
      <c r="A186" s="462"/>
      <c r="B186" s="628"/>
      <c r="C186" s="630" t="s">
        <v>364</v>
      </c>
      <c r="D186" s="16" t="s">
        <v>1638</v>
      </c>
      <c r="E186" s="24">
        <f t="shared" si="96"/>
        <v>0</v>
      </c>
      <c r="F186" s="24"/>
      <c r="G186" s="24"/>
      <c r="H186" s="24"/>
      <c r="I186" s="24"/>
      <c r="J186" s="620"/>
      <c r="K186" s="24"/>
      <c r="L186" s="24"/>
      <c r="M186" s="554"/>
    </row>
    <row r="187" spans="1:13" s="17" customFormat="1" ht="15.75">
      <c r="A187" s="462"/>
      <c r="B187" s="628"/>
      <c r="C187" s="630" t="s">
        <v>1009</v>
      </c>
      <c r="D187" s="16" t="s">
        <v>1637</v>
      </c>
      <c r="E187" s="24">
        <f t="shared" si="96"/>
        <v>0</v>
      </c>
      <c r="F187" s="24"/>
      <c r="G187" s="24"/>
      <c r="H187" s="24"/>
      <c r="I187" s="24"/>
      <c r="J187" s="620"/>
      <c r="K187" s="24"/>
      <c r="L187" s="24"/>
      <c r="M187" s="554"/>
    </row>
    <row r="188" spans="1:13" s="17" customFormat="1" ht="15.75">
      <c r="A188" s="462"/>
      <c r="B188" s="628"/>
      <c r="C188" s="632" t="s">
        <v>770</v>
      </c>
      <c r="D188" s="16" t="s">
        <v>1636</v>
      </c>
      <c r="E188" s="24">
        <f t="shared" si="96"/>
        <v>0</v>
      </c>
      <c r="F188" s="24"/>
      <c r="G188" s="24"/>
      <c r="H188" s="24"/>
      <c r="I188" s="24"/>
      <c r="J188" s="620"/>
      <c r="K188" s="24"/>
      <c r="L188" s="24"/>
      <c r="M188" s="554"/>
    </row>
    <row r="189" spans="1:13" s="17" customFormat="1" ht="15.75">
      <c r="A189" s="462"/>
      <c r="B189" s="628" t="s">
        <v>1635</v>
      </c>
      <c r="C189" s="632"/>
      <c r="D189" s="16" t="s">
        <v>1634</v>
      </c>
      <c r="E189" s="24">
        <f t="shared" si="96"/>
        <v>0</v>
      </c>
      <c r="F189" s="24"/>
      <c r="G189" s="24"/>
      <c r="H189" s="24"/>
      <c r="I189" s="24"/>
      <c r="J189" s="620"/>
      <c r="K189" s="24"/>
      <c r="L189" s="24"/>
      <c r="M189" s="554"/>
    </row>
    <row r="190" spans="1:13" s="17" customFormat="1" ht="15.75">
      <c r="A190" s="462"/>
      <c r="B190" s="628" t="s">
        <v>1633</v>
      </c>
      <c r="C190" s="629"/>
      <c r="D190" s="16" t="s">
        <v>1632</v>
      </c>
      <c r="E190" s="24">
        <f t="shared" si="96"/>
        <v>0</v>
      </c>
      <c r="F190" s="24">
        <f aca="true" t="shared" si="99" ref="F190:M190">F191</f>
        <v>0</v>
      </c>
      <c r="G190" s="24">
        <f t="shared" si="99"/>
        <v>0</v>
      </c>
      <c r="H190" s="24">
        <f t="shared" si="99"/>
        <v>0</v>
      </c>
      <c r="I190" s="24">
        <f t="shared" si="99"/>
        <v>0</v>
      </c>
      <c r="J190" s="24">
        <f t="shared" si="99"/>
        <v>0</v>
      </c>
      <c r="K190" s="24">
        <f t="shared" si="99"/>
        <v>0</v>
      </c>
      <c r="L190" s="24">
        <f t="shared" si="99"/>
        <v>0</v>
      </c>
      <c r="M190" s="554">
        <f t="shared" si="99"/>
        <v>0</v>
      </c>
    </row>
    <row r="191" spans="1:13" s="17" customFormat="1" ht="15.75">
      <c r="A191" s="462"/>
      <c r="B191" s="628"/>
      <c r="C191" s="630" t="s">
        <v>33</v>
      </c>
      <c r="D191" s="16" t="s">
        <v>1631</v>
      </c>
      <c r="E191" s="24">
        <f t="shared" si="96"/>
        <v>0</v>
      </c>
      <c r="F191" s="24"/>
      <c r="G191" s="24"/>
      <c r="H191" s="24"/>
      <c r="I191" s="24"/>
      <c r="J191" s="620"/>
      <c r="K191" s="24"/>
      <c r="L191" s="24"/>
      <c r="M191" s="554"/>
    </row>
    <row r="192" spans="1:13" s="3" customFormat="1" ht="15.75" customHeight="1">
      <c r="A192" s="302"/>
      <c r="B192" s="303" t="s">
        <v>1630</v>
      </c>
      <c r="C192" s="304"/>
      <c r="D192" s="2" t="s">
        <v>1629</v>
      </c>
      <c r="E192" s="24">
        <f t="shared" si="96"/>
        <v>0</v>
      </c>
      <c r="F192" s="55">
        <f aca="true" t="shared" si="100" ref="F192:M192">SUM(F193:F194)</f>
        <v>0</v>
      </c>
      <c r="G192" s="55">
        <f t="shared" si="100"/>
        <v>0</v>
      </c>
      <c r="H192" s="55">
        <f t="shared" si="100"/>
        <v>0</v>
      </c>
      <c r="I192" s="55">
        <f t="shared" si="100"/>
        <v>0</v>
      </c>
      <c r="J192" s="55">
        <f t="shared" si="100"/>
        <v>0</v>
      </c>
      <c r="K192" s="55">
        <f t="shared" si="100"/>
        <v>0</v>
      </c>
      <c r="L192" s="55">
        <f t="shared" si="100"/>
        <v>0</v>
      </c>
      <c r="M192" s="470">
        <f t="shared" si="100"/>
        <v>0</v>
      </c>
    </row>
    <row r="193" spans="1:13" s="3" customFormat="1" ht="15" customHeight="1">
      <c r="A193" s="302"/>
      <c r="B193" s="303"/>
      <c r="C193" s="304" t="s">
        <v>34</v>
      </c>
      <c r="D193" s="2" t="s">
        <v>1628</v>
      </c>
      <c r="E193" s="24">
        <f t="shared" si="96"/>
        <v>0</v>
      </c>
      <c r="F193" s="55"/>
      <c r="G193" s="55"/>
      <c r="H193" s="55"/>
      <c r="I193" s="55"/>
      <c r="J193" s="518"/>
      <c r="K193" s="55"/>
      <c r="L193" s="55"/>
      <c r="M193" s="470"/>
    </row>
    <row r="194" spans="1:13" s="3" customFormat="1" ht="14.25" customHeight="1">
      <c r="A194" s="302"/>
      <c r="B194" s="303"/>
      <c r="C194" s="304" t="s">
        <v>365</v>
      </c>
      <c r="D194" s="2" t="s">
        <v>1627</v>
      </c>
      <c r="E194" s="24">
        <f t="shared" si="96"/>
        <v>0</v>
      </c>
      <c r="F194" s="55"/>
      <c r="G194" s="55"/>
      <c r="H194" s="55"/>
      <c r="I194" s="55"/>
      <c r="J194" s="518"/>
      <c r="K194" s="55"/>
      <c r="L194" s="55"/>
      <c r="M194" s="470"/>
    </row>
    <row r="195" spans="1:13" s="17" customFormat="1" ht="15.75">
      <c r="A195" s="462"/>
      <c r="B195" s="633" t="s">
        <v>655</v>
      </c>
      <c r="C195" s="632"/>
      <c r="D195" s="16" t="s">
        <v>1626</v>
      </c>
      <c r="E195" s="24">
        <f t="shared" si="96"/>
        <v>0</v>
      </c>
      <c r="F195" s="24"/>
      <c r="G195" s="24"/>
      <c r="H195" s="24"/>
      <c r="I195" s="24"/>
      <c r="J195" s="620"/>
      <c r="K195" s="24"/>
      <c r="L195" s="24"/>
      <c r="M195" s="554"/>
    </row>
    <row r="196" spans="1:13" s="17" customFormat="1" ht="15.75">
      <c r="A196" s="488" t="s">
        <v>1625</v>
      </c>
      <c r="B196" s="633"/>
      <c r="C196" s="632"/>
      <c r="D196" s="16" t="s">
        <v>1624</v>
      </c>
      <c r="E196" s="24">
        <f t="shared" si="96"/>
        <v>0</v>
      </c>
      <c r="F196" s="24">
        <f aca="true" t="shared" si="101" ref="F196:M196">F198+F201+F202</f>
        <v>0</v>
      </c>
      <c r="G196" s="24">
        <f t="shared" si="101"/>
        <v>0</v>
      </c>
      <c r="H196" s="24">
        <f t="shared" si="101"/>
        <v>0</v>
      </c>
      <c r="I196" s="24">
        <f t="shared" si="101"/>
        <v>0</v>
      </c>
      <c r="J196" s="24">
        <f t="shared" si="101"/>
        <v>0</v>
      </c>
      <c r="K196" s="24">
        <f t="shared" si="101"/>
        <v>0</v>
      </c>
      <c r="L196" s="24">
        <f t="shared" si="101"/>
        <v>0</v>
      </c>
      <c r="M196" s="554">
        <f t="shared" si="101"/>
        <v>0</v>
      </c>
    </row>
    <row r="197" spans="1:13" s="17" customFormat="1" ht="15.75">
      <c r="A197" s="462" t="s">
        <v>603</v>
      </c>
      <c r="B197" s="633"/>
      <c r="C197" s="632"/>
      <c r="D197" s="16"/>
      <c r="E197" s="24"/>
      <c r="F197" s="24"/>
      <c r="G197" s="24"/>
      <c r="H197" s="24"/>
      <c r="I197" s="24"/>
      <c r="J197" s="620"/>
      <c r="K197" s="24"/>
      <c r="L197" s="24"/>
      <c r="M197" s="554"/>
    </row>
    <row r="198" spans="1:13" s="17" customFormat="1" ht="27.75" customHeight="1">
      <c r="A198" s="462"/>
      <c r="B198" s="631" t="s">
        <v>1623</v>
      </c>
      <c r="C198" s="312"/>
      <c r="D198" s="16" t="s">
        <v>1622</v>
      </c>
      <c r="E198" s="24">
        <f aca="true" t="shared" si="102" ref="E198:E204">G198+H198+I198+J198</f>
        <v>0</v>
      </c>
      <c r="F198" s="24">
        <f aca="true" t="shared" si="103" ref="F198:M198">SUM(F199:F200)</f>
        <v>0</v>
      </c>
      <c r="G198" s="24">
        <f t="shared" si="103"/>
        <v>0</v>
      </c>
      <c r="H198" s="24">
        <f t="shared" si="103"/>
        <v>0</v>
      </c>
      <c r="I198" s="24">
        <f t="shared" si="103"/>
        <v>0</v>
      </c>
      <c r="J198" s="24">
        <f t="shared" si="103"/>
        <v>0</v>
      </c>
      <c r="K198" s="24">
        <f t="shared" si="103"/>
        <v>0</v>
      </c>
      <c r="L198" s="24">
        <f t="shared" si="103"/>
        <v>0</v>
      </c>
      <c r="M198" s="554">
        <f t="shared" si="103"/>
        <v>0</v>
      </c>
    </row>
    <row r="199" spans="1:13" s="17" customFormat="1" ht="15.75">
      <c r="A199" s="462"/>
      <c r="B199" s="633"/>
      <c r="C199" s="632" t="s">
        <v>1058</v>
      </c>
      <c r="D199" s="16" t="s">
        <v>1621</v>
      </c>
      <c r="E199" s="24">
        <f t="shared" si="102"/>
        <v>0</v>
      </c>
      <c r="F199" s="24"/>
      <c r="G199" s="24"/>
      <c r="H199" s="24"/>
      <c r="I199" s="24"/>
      <c r="J199" s="620"/>
      <c r="K199" s="24"/>
      <c r="L199" s="24"/>
      <c r="M199" s="554"/>
    </row>
    <row r="200" spans="1:13" s="3" customFormat="1" ht="12" customHeight="1">
      <c r="A200" s="326"/>
      <c r="B200" s="313"/>
      <c r="C200" s="324" t="s">
        <v>452</v>
      </c>
      <c r="D200" s="2" t="s">
        <v>1620</v>
      </c>
      <c r="E200" s="24">
        <f t="shared" si="102"/>
        <v>0</v>
      </c>
      <c r="F200" s="55"/>
      <c r="G200" s="55"/>
      <c r="H200" s="55"/>
      <c r="I200" s="55"/>
      <c r="J200" s="518"/>
      <c r="K200" s="55"/>
      <c r="L200" s="55"/>
      <c r="M200" s="470"/>
    </row>
    <row r="201" spans="1:13" s="3" customFormat="1" ht="12.75" customHeight="1">
      <c r="A201" s="326"/>
      <c r="B201" s="313" t="s">
        <v>859</v>
      </c>
      <c r="C201" s="324"/>
      <c r="D201" s="2" t="s">
        <v>1619</v>
      </c>
      <c r="E201" s="24">
        <f t="shared" si="102"/>
        <v>0</v>
      </c>
      <c r="F201" s="55"/>
      <c r="G201" s="55"/>
      <c r="H201" s="55"/>
      <c r="I201" s="55"/>
      <c r="J201" s="518"/>
      <c r="K201" s="55"/>
      <c r="L201" s="55"/>
      <c r="M201" s="470"/>
    </row>
    <row r="202" spans="1:13" s="17" customFormat="1" ht="15.75">
      <c r="A202" s="462"/>
      <c r="B202" s="633" t="s">
        <v>1618</v>
      </c>
      <c r="C202" s="632"/>
      <c r="D202" s="16" t="s">
        <v>1617</v>
      </c>
      <c r="E202" s="24">
        <f t="shared" si="102"/>
        <v>0</v>
      </c>
      <c r="F202" s="24">
        <f aca="true" t="shared" si="104" ref="F202:M202">F203</f>
        <v>0</v>
      </c>
      <c r="G202" s="24">
        <f t="shared" si="104"/>
        <v>0</v>
      </c>
      <c r="H202" s="24">
        <f t="shared" si="104"/>
        <v>0</v>
      </c>
      <c r="I202" s="24">
        <f t="shared" si="104"/>
        <v>0</v>
      </c>
      <c r="J202" s="24">
        <f t="shared" si="104"/>
        <v>0</v>
      </c>
      <c r="K202" s="24">
        <f t="shared" si="104"/>
        <v>0</v>
      </c>
      <c r="L202" s="24">
        <f t="shared" si="104"/>
        <v>0</v>
      </c>
      <c r="M202" s="554">
        <f t="shared" si="104"/>
        <v>0</v>
      </c>
    </row>
    <row r="203" spans="1:13" s="17" customFormat="1" ht="15.75">
      <c r="A203" s="462"/>
      <c r="B203" s="633"/>
      <c r="C203" s="632" t="s">
        <v>723</v>
      </c>
      <c r="D203" s="16" t="s">
        <v>1616</v>
      </c>
      <c r="E203" s="24">
        <f t="shared" si="102"/>
        <v>0</v>
      </c>
      <c r="F203" s="24"/>
      <c r="G203" s="24"/>
      <c r="H203" s="24"/>
      <c r="I203" s="24"/>
      <c r="J203" s="620"/>
      <c r="K203" s="24"/>
      <c r="L203" s="24"/>
      <c r="M203" s="554"/>
    </row>
    <row r="204" spans="1:13" s="17" customFormat="1" ht="15.75">
      <c r="A204" s="624" t="s">
        <v>1615</v>
      </c>
      <c r="B204" s="625"/>
      <c r="C204" s="626"/>
      <c r="D204" s="16" t="s">
        <v>1614</v>
      </c>
      <c r="E204" s="24">
        <f t="shared" si="102"/>
        <v>0</v>
      </c>
      <c r="F204" s="24">
        <f aca="true" t="shared" si="105" ref="F204:M204">F206+F216+F220</f>
        <v>0</v>
      </c>
      <c r="G204" s="24">
        <f t="shared" si="105"/>
        <v>0</v>
      </c>
      <c r="H204" s="24">
        <f t="shared" si="105"/>
        <v>0</v>
      </c>
      <c r="I204" s="24">
        <f t="shared" si="105"/>
        <v>0</v>
      </c>
      <c r="J204" s="24">
        <f t="shared" si="105"/>
        <v>0</v>
      </c>
      <c r="K204" s="24">
        <f t="shared" si="105"/>
        <v>0</v>
      </c>
      <c r="L204" s="24">
        <f t="shared" si="105"/>
        <v>0</v>
      </c>
      <c r="M204" s="554">
        <f t="shared" si="105"/>
        <v>0</v>
      </c>
    </row>
    <row r="205" spans="1:13" s="17" customFormat="1" ht="15.75">
      <c r="A205" s="462" t="s">
        <v>603</v>
      </c>
      <c r="B205" s="460"/>
      <c r="C205" s="463"/>
      <c r="D205" s="2"/>
      <c r="E205" s="24"/>
      <c r="F205" s="24"/>
      <c r="G205" s="24"/>
      <c r="H205" s="24"/>
      <c r="I205" s="24"/>
      <c r="J205" s="620"/>
      <c r="K205" s="24"/>
      <c r="L205" s="24"/>
      <c r="M205" s="554"/>
    </row>
    <row r="206" spans="1:13" s="17" customFormat="1" ht="30" customHeight="1">
      <c r="A206" s="462"/>
      <c r="B206" s="634" t="s">
        <v>1613</v>
      </c>
      <c r="C206" s="635"/>
      <c r="D206" s="2" t="s">
        <v>1612</v>
      </c>
      <c r="E206" s="24">
        <f aca="true" t="shared" si="106" ref="E206:E221">G206+H206+I206+J206</f>
        <v>0</v>
      </c>
      <c r="F206" s="24">
        <f aca="true" t="shared" si="107" ref="F206:M206">SUM(F207:F215)</f>
        <v>0</v>
      </c>
      <c r="G206" s="24">
        <f t="shared" si="107"/>
        <v>0</v>
      </c>
      <c r="H206" s="24">
        <f t="shared" si="107"/>
        <v>0</v>
      </c>
      <c r="I206" s="24">
        <f t="shared" si="107"/>
        <v>0</v>
      </c>
      <c r="J206" s="24">
        <f t="shared" si="107"/>
        <v>0</v>
      </c>
      <c r="K206" s="24">
        <f t="shared" si="107"/>
        <v>0</v>
      </c>
      <c r="L206" s="24">
        <f t="shared" si="107"/>
        <v>0</v>
      </c>
      <c r="M206" s="554">
        <f t="shared" si="107"/>
        <v>0</v>
      </c>
    </row>
    <row r="207" spans="1:13" s="17" customFormat="1" ht="15.75">
      <c r="A207" s="462"/>
      <c r="B207" s="460"/>
      <c r="C207" s="463" t="s">
        <v>725</v>
      </c>
      <c r="D207" s="2" t="s">
        <v>1611</v>
      </c>
      <c r="E207" s="24">
        <f t="shared" si="106"/>
        <v>0</v>
      </c>
      <c r="F207" s="24"/>
      <c r="G207" s="24"/>
      <c r="H207" s="24"/>
      <c r="I207" s="24"/>
      <c r="J207" s="620"/>
      <c r="K207" s="24"/>
      <c r="L207" s="24"/>
      <c r="M207" s="554"/>
    </row>
    <row r="208" spans="1:13" s="17" customFormat="1" ht="15.75">
      <c r="A208" s="462"/>
      <c r="B208" s="460"/>
      <c r="C208" s="463" t="s">
        <v>726</v>
      </c>
      <c r="D208" s="2" t="s">
        <v>1610</v>
      </c>
      <c r="E208" s="24">
        <f t="shared" si="106"/>
        <v>0</v>
      </c>
      <c r="F208" s="24"/>
      <c r="G208" s="24"/>
      <c r="H208" s="24"/>
      <c r="I208" s="24"/>
      <c r="J208" s="620"/>
      <c r="K208" s="24"/>
      <c r="L208" s="24"/>
      <c r="M208" s="554"/>
    </row>
    <row r="209" spans="1:13" s="17" customFormat="1" ht="15.75">
      <c r="A209" s="462"/>
      <c r="B209" s="460"/>
      <c r="C209" s="463" t="s">
        <v>840</v>
      </c>
      <c r="D209" s="2" t="s">
        <v>1609</v>
      </c>
      <c r="E209" s="24">
        <f t="shared" si="106"/>
        <v>0</v>
      </c>
      <c r="F209" s="24"/>
      <c r="G209" s="24"/>
      <c r="H209" s="24"/>
      <c r="I209" s="24"/>
      <c r="J209" s="620"/>
      <c r="K209" s="24"/>
      <c r="L209" s="24"/>
      <c r="M209" s="554"/>
    </row>
    <row r="210" spans="1:13" s="17" customFormat="1" ht="15.75">
      <c r="A210" s="462"/>
      <c r="B210" s="460"/>
      <c r="C210" s="463" t="s">
        <v>841</v>
      </c>
      <c r="D210" s="2" t="s">
        <v>1608</v>
      </c>
      <c r="E210" s="24">
        <f t="shared" si="106"/>
        <v>0</v>
      </c>
      <c r="F210" s="24"/>
      <c r="G210" s="24"/>
      <c r="H210" s="24"/>
      <c r="I210" s="24"/>
      <c r="J210" s="620"/>
      <c r="K210" s="24"/>
      <c r="L210" s="24"/>
      <c r="M210" s="554"/>
    </row>
    <row r="211" spans="1:13" s="17" customFormat="1" ht="15.75">
      <c r="A211" s="494"/>
      <c r="B211" s="495"/>
      <c r="C211" s="496" t="s">
        <v>842</v>
      </c>
      <c r="D211" s="2" t="s">
        <v>1607</v>
      </c>
      <c r="E211" s="24">
        <f t="shared" si="106"/>
        <v>0</v>
      </c>
      <c r="F211" s="24"/>
      <c r="G211" s="24"/>
      <c r="H211" s="24"/>
      <c r="I211" s="24"/>
      <c r="J211" s="620"/>
      <c r="K211" s="24"/>
      <c r="L211" s="24"/>
      <c r="M211" s="554"/>
    </row>
    <row r="212" spans="1:13" s="17" customFormat="1" ht="15.75">
      <c r="A212" s="462"/>
      <c r="B212" s="460"/>
      <c r="C212" s="463" t="s">
        <v>843</v>
      </c>
      <c r="D212" s="2" t="s">
        <v>1606</v>
      </c>
      <c r="E212" s="24">
        <f t="shared" si="106"/>
        <v>0</v>
      </c>
      <c r="F212" s="24"/>
      <c r="G212" s="24"/>
      <c r="H212" s="24"/>
      <c r="I212" s="24"/>
      <c r="J212" s="620"/>
      <c r="K212" s="24"/>
      <c r="L212" s="24"/>
      <c r="M212" s="554"/>
    </row>
    <row r="213" spans="1:13" s="17" customFormat="1" ht="15.75">
      <c r="A213" s="462"/>
      <c r="B213" s="460"/>
      <c r="C213" s="636" t="s">
        <v>1518</v>
      </c>
      <c r="D213" s="2" t="s">
        <v>1605</v>
      </c>
      <c r="E213" s="24">
        <f t="shared" si="106"/>
        <v>0</v>
      </c>
      <c r="F213" s="24"/>
      <c r="G213" s="24"/>
      <c r="H213" s="24"/>
      <c r="I213" s="24"/>
      <c r="J213" s="620"/>
      <c r="K213" s="24"/>
      <c r="L213" s="24"/>
      <c r="M213" s="554"/>
    </row>
    <row r="214" spans="1:13" s="17" customFormat="1" ht="15.75">
      <c r="A214" s="462"/>
      <c r="B214" s="460"/>
      <c r="C214" s="463" t="s">
        <v>240</v>
      </c>
      <c r="D214" s="2" t="s">
        <v>1604</v>
      </c>
      <c r="E214" s="24">
        <f t="shared" si="106"/>
        <v>0</v>
      </c>
      <c r="F214" s="24"/>
      <c r="G214" s="24"/>
      <c r="H214" s="24"/>
      <c r="I214" s="24"/>
      <c r="J214" s="620"/>
      <c r="K214" s="24"/>
      <c r="L214" s="24"/>
      <c r="M214" s="554"/>
    </row>
    <row r="215" spans="1:13" s="17" customFormat="1" ht="15.75">
      <c r="A215" s="462"/>
      <c r="B215" s="460"/>
      <c r="C215" s="463" t="s">
        <v>241</v>
      </c>
      <c r="D215" s="2" t="s">
        <v>1603</v>
      </c>
      <c r="E215" s="24">
        <f t="shared" si="106"/>
        <v>0</v>
      </c>
      <c r="F215" s="24"/>
      <c r="G215" s="24"/>
      <c r="H215" s="24"/>
      <c r="I215" s="24"/>
      <c r="J215" s="620"/>
      <c r="K215" s="24"/>
      <c r="L215" s="24"/>
      <c r="M215" s="554"/>
    </row>
    <row r="216" spans="1:13" s="3" customFormat="1" ht="15.75">
      <c r="A216" s="326"/>
      <c r="B216" s="631" t="s">
        <v>1602</v>
      </c>
      <c r="C216" s="312"/>
      <c r="D216" s="2" t="s">
        <v>1601</v>
      </c>
      <c r="E216" s="24">
        <f t="shared" si="106"/>
        <v>0</v>
      </c>
      <c r="F216" s="55"/>
      <c r="G216" s="55"/>
      <c r="H216" s="55"/>
      <c r="I216" s="55"/>
      <c r="J216" s="518"/>
      <c r="K216" s="55"/>
      <c r="L216" s="55"/>
      <c r="M216" s="470"/>
    </row>
    <row r="217" spans="1:13" s="3" customFormat="1" ht="15.75">
      <c r="A217" s="326"/>
      <c r="B217" s="303"/>
      <c r="C217" s="324" t="s">
        <v>56</v>
      </c>
      <c r="D217" s="32" t="s">
        <v>1600</v>
      </c>
      <c r="E217" s="24">
        <f t="shared" si="106"/>
        <v>0</v>
      </c>
      <c r="F217" s="55"/>
      <c r="G217" s="55"/>
      <c r="H217" s="55"/>
      <c r="I217" s="55"/>
      <c r="J217" s="518"/>
      <c r="K217" s="55"/>
      <c r="L217" s="55"/>
      <c r="M217" s="470"/>
    </row>
    <row r="218" spans="1:13" s="3" customFormat="1" ht="15.75">
      <c r="A218" s="326"/>
      <c r="B218" s="303"/>
      <c r="C218" s="324" t="s">
        <v>57</v>
      </c>
      <c r="D218" s="32" t="s">
        <v>1599</v>
      </c>
      <c r="E218" s="24">
        <f t="shared" si="106"/>
        <v>0</v>
      </c>
      <c r="F218" s="55"/>
      <c r="G218" s="55"/>
      <c r="H218" s="55"/>
      <c r="I218" s="55"/>
      <c r="J218" s="518"/>
      <c r="K218" s="55"/>
      <c r="L218" s="55"/>
      <c r="M218" s="470"/>
    </row>
    <row r="219" spans="1:13" s="3" customFormat="1" ht="26.25" customHeight="1">
      <c r="A219" s="326"/>
      <c r="B219" s="303"/>
      <c r="C219" s="80" t="s">
        <v>58</v>
      </c>
      <c r="D219" s="32" t="s">
        <v>1598</v>
      </c>
      <c r="E219" s="24">
        <f t="shared" si="106"/>
        <v>0</v>
      </c>
      <c r="F219" s="55"/>
      <c r="G219" s="55"/>
      <c r="H219" s="55"/>
      <c r="I219" s="55"/>
      <c r="J219" s="518"/>
      <c r="K219" s="55"/>
      <c r="L219" s="55"/>
      <c r="M219" s="470"/>
    </row>
    <row r="220" spans="1:13" s="17" customFormat="1" ht="15.75">
      <c r="A220" s="465"/>
      <c r="B220" s="628" t="s">
        <v>125</v>
      </c>
      <c r="C220" s="619"/>
      <c r="D220" s="16" t="s">
        <v>1597</v>
      </c>
      <c r="E220" s="24">
        <f t="shared" si="106"/>
        <v>0</v>
      </c>
      <c r="F220" s="24"/>
      <c r="G220" s="24"/>
      <c r="H220" s="24"/>
      <c r="I220" s="24"/>
      <c r="J220" s="620"/>
      <c r="K220" s="24"/>
      <c r="L220" s="24"/>
      <c r="M220" s="554"/>
    </row>
    <row r="221" spans="1:13" s="17" customFormat="1" ht="30.75" customHeight="1">
      <c r="A221" s="637" t="s">
        <v>1596</v>
      </c>
      <c r="B221" s="638"/>
      <c r="C221" s="639"/>
      <c r="D221" s="499" t="s">
        <v>1595</v>
      </c>
      <c r="E221" s="24">
        <f t="shared" si="106"/>
        <v>0</v>
      </c>
      <c r="F221" s="24">
        <f aca="true" t="shared" si="108" ref="F221:M221">F223+F224+F225+F226+F227+F230</f>
        <v>0</v>
      </c>
      <c r="G221" s="24">
        <f t="shared" si="108"/>
        <v>0</v>
      </c>
      <c r="H221" s="24">
        <f t="shared" si="108"/>
        <v>0</v>
      </c>
      <c r="I221" s="24">
        <f t="shared" si="108"/>
        <v>0</v>
      </c>
      <c r="J221" s="24">
        <f t="shared" si="108"/>
        <v>0</v>
      </c>
      <c r="K221" s="24">
        <f t="shared" si="108"/>
        <v>0</v>
      </c>
      <c r="L221" s="24">
        <f t="shared" si="108"/>
        <v>0</v>
      </c>
      <c r="M221" s="554">
        <f t="shared" si="108"/>
        <v>0</v>
      </c>
    </row>
    <row r="222" spans="1:13" s="17" customFormat="1" ht="15.75">
      <c r="A222" s="462" t="s">
        <v>603</v>
      </c>
      <c r="B222" s="460"/>
      <c r="C222" s="463"/>
      <c r="D222" s="499"/>
      <c r="E222" s="24"/>
      <c r="F222" s="24"/>
      <c r="G222" s="24"/>
      <c r="H222" s="24"/>
      <c r="I222" s="24"/>
      <c r="J222" s="620"/>
      <c r="K222" s="24"/>
      <c r="L222" s="24"/>
      <c r="M222" s="554"/>
    </row>
    <row r="223" spans="1:13" s="17" customFormat="1" ht="15.75">
      <c r="A223" s="465"/>
      <c r="B223" s="460" t="s">
        <v>923</v>
      </c>
      <c r="C223" s="500"/>
      <c r="D223" s="499" t="s">
        <v>1594</v>
      </c>
      <c r="E223" s="24">
        <f aca="true" t="shared" si="109" ref="E223:E233">G223+H223+I223+J223</f>
        <v>0</v>
      </c>
      <c r="F223" s="24"/>
      <c r="G223" s="24"/>
      <c r="H223" s="24"/>
      <c r="I223" s="24"/>
      <c r="J223" s="620"/>
      <c r="K223" s="24"/>
      <c r="L223" s="24"/>
      <c r="M223" s="554"/>
    </row>
    <row r="224" spans="1:13" s="17" customFormat="1" ht="15.75">
      <c r="A224" s="465"/>
      <c r="B224" s="460" t="s">
        <v>346</v>
      </c>
      <c r="C224" s="500"/>
      <c r="D224" s="499" t="s">
        <v>1593</v>
      </c>
      <c r="E224" s="24">
        <f t="shared" si="109"/>
        <v>0</v>
      </c>
      <c r="F224" s="24"/>
      <c r="G224" s="24"/>
      <c r="H224" s="24"/>
      <c r="I224" s="24"/>
      <c r="J224" s="620"/>
      <c r="K224" s="24"/>
      <c r="L224" s="24"/>
      <c r="M224" s="554"/>
    </row>
    <row r="225" spans="1:13" s="3" customFormat="1" ht="12" customHeight="1">
      <c r="A225" s="326"/>
      <c r="B225" s="313" t="s">
        <v>1517</v>
      </c>
      <c r="C225" s="324"/>
      <c r="D225" s="2" t="s">
        <v>1592</v>
      </c>
      <c r="E225" s="24">
        <f t="shared" si="109"/>
        <v>0</v>
      </c>
      <c r="F225" s="23"/>
      <c r="G225" s="23"/>
      <c r="H225" s="23"/>
      <c r="I225" s="55"/>
      <c r="J225" s="518"/>
      <c r="K225" s="23"/>
      <c r="L225" s="23"/>
      <c r="M225" s="25"/>
    </row>
    <row r="226" spans="1:13" s="3" customFormat="1" ht="18" customHeight="1">
      <c r="A226" s="326"/>
      <c r="B226" s="313" t="s">
        <v>1018</v>
      </c>
      <c r="C226" s="313"/>
      <c r="D226" s="2" t="s">
        <v>1591</v>
      </c>
      <c r="E226" s="24">
        <f t="shared" si="109"/>
        <v>0</v>
      </c>
      <c r="F226" s="55"/>
      <c r="G226" s="55"/>
      <c r="H226" s="55"/>
      <c r="I226" s="55"/>
      <c r="J226" s="518"/>
      <c r="K226" s="55"/>
      <c r="L226" s="55"/>
      <c r="M226" s="470"/>
    </row>
    <row r="227" spans="1:13" s="17" customFormat="1" ht="15.75">
      <c r="A227" s="465"/>
      <c r="B227" s="460" t="s">
        <v>1590</v>
      </c>
      <c r="C227" s="500"/>
      <c r="D227" s="499" t="s">
        <v>1589</v>
      </c>
      <c r="E227" s="24">
        <f t="shared" si="109"/>
        <v>0</v>
      </c>
      <c r="F227" s="24">
        <f aca="true" t="shared" si="110" ref="F227:M227">F228+F229</f>
        <v>0</v>
      </c>
      <c r="G227" s="24">
        <f t="shared" si="110"/>
        <v>0</v>
      </c>
      <c r="H227" s="24">
        <f t="shared" si="110"/>
        <v>0</v>
      </c>
      <c r="I227" s="24">
        <f t="shared" si="110"/>
        <v>0</v>
      </c>
      <c r="J227" s="24">
        <f t="shared" si="110"/>
        <v>0</v>
      </c>
      <c r="K227" s="24">
        <f t="shared" si="110"/>
        <v>0</v>
      </c>
      <c r="L227" s="24">
        <f t="shared" si="110"/>
        <v>0</v>
      </c>
      <c r="M227" s="554">
        <f t="shared" si="110"/>
        <v>0</v>
      </c>
    </row>
    <row r="228" spans="1:13" s="17" customFormat="1" ht="15.75">
      <c r="A228" s="465"/>
      <c r="B228" s="460"/>
      <c r="C228" s="463" t="s">
        <v>295</v>
      </c>
      <c r="D228" s="499" t="s">
        <v>1588</v>
      </c>
      <c r="E228" s="24">
        <f t="shared" si="109"/>
        <v>0</v>
      </c>
      <c r="F228" s="24"/>
      <c r="G228" s="24"/>
      <c r="H228" s="24"/>
      <c r="I228" s="24"/>
      <c r="J228" s="620"/>
      <c r="K228" s="24"/>
      <c r="L228" s="24"/>
      <c r="M228" s="554"/>
    </row>
    <row r="229" spans="1:13" s="17" customFormat="1" ht="15.75">
      <c r="A229" s="465"/>
      <c r="B229" s="460"/>
      <c r="C229" s="463" t="s">
        <v>1516</v>
      </c>
      <c r="D229" s="499" t="s">
        <v>1587</v>
      </c>
      <c r="E229" s="24">
        <f t="shared" si="109"/>
        <v>0</v>
      </c>
      <c r="F229" s="24"/>
      <c r="G229" s="24"/>
      <c r="H229" s="24"/>
      <c r="I229" s="24"/>
      <c r="J229" s="620"/>
      <c r="K229" s="24"/>
      <c r="L229" s="24"/>
      <c r="M229" s="554"/>
    </row>
    <row r="230" spans="1:13" s="3" customFormat="1" ht="18" customHeight="1">
      <c r="A230" s="302"/>
      <c r="B230" s="303" t="s">
        <v>1586</v>
      </c>
      <c r="C230" s="324"/>
      <c r="D230" s="2" t="s">
        <v>1585</v>
      </c>
      <c r="E230" s="24">
        <f t="shared" si="109"/>
        <v>0</v>
      </c>
      <c r="F230" s="55">
        <f aca="true" t="shared" si="111" ref="F230:M230">F231</f>
        <v>0</v>
      </c>
      <c r="G230" s="55">
        <f t="shared" si="111"/>
        <v>0</v>
      </c>
      <c r="H230" s="55">
        <f t="shared" si="111"/>
        <v>0</v>
      </c>
      <c r="I230" s="55">
        <f t="shared" si="111"/>
        <v>0</v>
      </c>
      <c r="J230" s="55">
        <f t="shared" si="111"/>
        <v>0</v>
      </c>
      <c r="K230" s="55">
        <f t="shared" si="111"/>
        <v>0</v>
      </c>
      <c r="L230" s="55">
        <f t="shared" si="111"/>
        <v>0</v>
      </c>
      <c r="M230" s="470">
        <f t="shared" si="111"/>
        <v>0</v>
      </c>
    </row>
    <row r="231" spans="1:13" s="3" customFormat="1" ht="15" customHeight="1">
      <c r="A231" s="302"/>
      <c r="B231" s="303"/>
      <c r="C231" s="324" t="s">
        <v>138</v>
      </c>
      <c r="D231" s="2" t="s">
        <v>1584</v>
      </c>
      <c r="E231" s="24">
        <f t="shared" si="109"/>
        <v>0</v>
      </c>
      <c r="F231" s="27"/>
      <c r="G231" s="55"/>
      <c r="H231" s="55"/>
      <c r="I231" s="55"/>
      <c r="J231" s="518"/>
      <c r="K231" s="27"/>
      <c r="L231" s="55"/>
      <c r="M231" s="470"/>
    </row>
    <row r="232" spans="1:13" s="17" customFormat="1" ht="31.5" customHeight="1">
      <c r="A232" s="624" t="s">
        <v>1583</v>
      </c>
      <c r="B232" s="625"/>
      <c r="C232" s="626"/>
      <c r="D232" s="499"/>
      <c r="E232" s="24">
        <f t="shared" si="109"/>
        <v>0</v>
      </c>
      <c r="F232" s="24">
        <f aca="true" t="shared" si="112" ref="F232:M232">F233+F244</f>
        <v>0</v>
      </c>
      <c r="G232" s="24">
        <f t="shared" si="112"/>
        <v>0</v>
      </c>
      <c r="H232" s="24">
        <f t="shared" si="112"/>
        <v>0</v>
      </c>
      <c r="I232" s="24">
        <f t="shared" si="112"/>
        <v>0</v>
      </c>
      <c r="J232" s="24">
        <f t="shared" si="112"/>
        <v>0</v>
      </c>
      <c r="K232" s="24">
        <f t="shared" si="112"/>
        <v>0</v>
      </c>
      <c r="L232" s="24">
        <f t="shared" si="112"/>
        <v>0</v>
      </c>
      <c r="M232" s="554">
        <f t="shared" si="112"/>
        <v>0</v>
      </c>
    </row>
    <row r="233" spans="1:13" s="17" customFormat="1" ht="31.5" customHeight="1">
      <c r="A233" s="640" t="s">
        <v>1582</v>
      </c>
      <c r="B233" s="641"/>
      <c r="C233" s="642"/>
      <c r="D233" s="2" t="s">
        <v>1581</v>
      </c>
      <c r="E233" s="24">
        <f t="shared" si="109"/>
        <v>0</v>
      </c>
      <c r="F233" s="24">
        <f aca="true" t="shared" si="113" ref="F233:M233">F235+F238+F241+F242+F243</f>
        <v>0</v>
      </c>
      <c r="G233" s="24">
        <f t="shared" si="113"/>
        <v>0</v>
      </c>
      <c r="H233" s="24">
        <f t="shared" si="113"/>
        <v>0</v>
      </c>
      <c r="I233" s="24">
        <f t="shared" si="113"/>
        <v>0</v>
      </c>
      <c r="J233" s="24">
        <f t="shared" si="113"/>
        <v>0</v>
      </c>
      <c r="K233" s="24">
        <f t="shared" si="113"/>
        <v>0</v>
      </c>
      <c r="L233" s="24">
        <f t="shared" si="113"/>
        <v>0</v>
      </c>
      <c r="M233" s="554">
        <f t="shared" si="113"/>
        <v>0</v>
      </c>
    </row>
    <row r="234" spans="1:13" s="17" customFormat="1" ht="15.75">
      <c r="A234" s="462" t="s">
        <v>603</v>
      </c>
      <c r="B234" s="460"/>
      <c r="C234" s="463"/>
      <c r="D234" s="2"/>
      <c r="E234" s="24"/>
      <c r="F234" s="24"/>
      <c r="G234" s="24"/>
      <c r="H234" s="24"/>
      <c r="I234" s="24"/>
      <c r="J234" s="620"/>
      <c r="K234" s="24"/>
      <c r="L234" s="24"/>
      <c r="M234" s="554"/>
    </row>
    <row r="235" spans="1:13" s="17" customFormat="1" ht="18" customHeight="1">
      <c r="A235" s="462"/>
      <c r="B235" s="643" t="s">
        <v>1580</v>
      </c>
      <c r="C235" s="644"/>
      <c r="D235" s="16" t="s">
        <v>1579</v>
      </c>
      <c r="E235" s="24">
        <f aca="true" t="shared" si="114" ref="E235:E244">G235+H235+I235+J235</f>
        <v>0</v>
      </c>
      <c r="F235" s="24">
        <f aca="true" t="shared" si="115" ref="F235:M235">SUM(F236:F237)</f>
        <v>0</v>
      </c>
      <c r="G235" s="24">
        <f t="shared" si="115"/>
        <v>0</v>
      </c>
      <c r="H235" s="24">
        <f t="shared" si="115"/>
        <v>0</v>
      </c>
      <c r="I235" s="24">
        <f t="shared" si="115"/>
        <v>0</v>
      </c>
      <c r="J235" s="24">
        <f t="shared" si="115"/>
        <v>0</v>
      </c>
      <c r="K235" s="24">
        <f t="shared" si="115"/>
        <v>0</v>
      </c>
      <c r="L235" s="24">
        <f t="shared" si="115"/>
        <v>0</v>
      </c>
      <c r="M235" s="554">
        <f t="shared" si="115"/>
        <v>0</v>
      </c>
    </row>
    <row r="236" spans="1:13" s="17" customFormat="1" ht="15.75">
      <c r="A236" s="462"/>
      <c r="B236" s="628"/>
      <c r="C236" s="632" t="s">
        <v>189</v>
      </c>
      <c r="D236" s="16" t="s">
        <v>1578</v>
      </c>
      <c r="E236" s="24">
        <f t="shared" si="114"/>
        <v>0</v>
      </c>
      <c r="F236" s="24"/>
      <c r="G236" s="24"/>
      <c r="H236" s="24"/>
      <c r="I236" s="24"/>
      <c r="J236" s="620"/>
      <c r="K236" s="24"/>
      <c r="L236" s="24"/>
      <c r="M236" s="554"/>
    </row>
    <row r="237" spans="1:13" s="17" customFormat="1" ht="15.75">
      <c r="A237" s="462"/>
      <c r="B237" s="628"/>
      <c r="C237" s="629" t="s">
        <v>558</v>
      </c>
      <c r="D237" s="16" t="s">
        <v>1577</v>
      </c>
      <c r="E237" s="24">
        <f t="shared" si="114"/>
        <v>0</v>
      </c>
      <c r="F237" s="24"/>
      <c r="G237" s="24"/>
      <c r="H237" s="24"/>
      <c r="I237" s="24"/>
      <c r="J237" s="620"/>
      <c r="K237" s="24"/>
      <c r="L237" s="24"/>
      <c r="M237" s="554"/>
    </row>
    <row r="238" spans="1:13" s="17" customFormat="1" ht="15.75">
      <c r="A238" s="462"/>
      <c r="B238" s="631" t="s">
        <v>1576</v>
      </c>
      <c r="C238" s="312"/>
      <c r="D238" s="16" t="s">
        <v>1575</v>
      </c>
      <c r="E238" s="24">
        <f t="shared" si="114"/>
        <v>0</v>
      </c>
      <c r="F238" s="24">
        <f aca="true" t="shared" si="116" ref="F238:M238">SUM(F239:F240)</f>
        <v>0</v>
      </c>
      <c r="G238" s="24">
        <f t="shared" si="116"/>
        <v>0</v>
      </c>
      <c r="H238" s="24">
        <f t="shared" si="116"/>
        <v>0</v>
      </c>
      <c r="I238" s="24">
        <f t="shared" si="116"/>
        <v>0</v>
      </c>
      <c r="J238" s="24">
        <f t="shared" si="116"/>
        <v>0</v>
      </c>
      <c r="K238" s="24">
        <f t="shared" si="116"/>
        <v>0</v>
      </c>
      <c r="L238" s="24">
        <f t="shared" si="116"/>
        <v>0</v>
      </c>
      <c r="M238" s="554">
        <f t="shared" si="116"/>
        <v>0</v>
      </c>
    </row>
    <row r="239" spans="1:13" s="17" customFormat="1" ht="15.75">
      <c r="A239" s="462"/>
      <c r="B239" s="633"/>
      <c r="C239" s="630" t="s">
        <v>559</v>
      </c>
      <c r="D239" s="16" t="s">
        <v>1574</v>
      </c>
      <c r="E239" s="24">
        <f t="shared" si="114"/>
        <v>0</v>
      </c>
      <c r="F239" s="24"/>
      <c r="G239" s="24"/>
      <c r="H239" s="24"/>
      <c r="I239" s="24"/>
      <c r="J239" s="620"/>
      <c r="K239" s="24"/>
      <c r="L239" s="24"/>
      <c r="M239" s="554"/>
    </row>
    <row r="240" spans="1:13" s="17" customFormat="1" ht="15.75">
      <c r="A240" s="462"/>
      <c r="B240" s="633"/>
      <c r="C240" s="630" t="s">
        <v>560</v>
      </c>
      <c r="D240" s="16" t="s">
        <v>1573</v>
      </c>
      <c r="E240" s="24">
        <f t="shared" si="114"/>
        <v>0</v>
      </c>
      <c r="F240" s="24"/>
      <c r="G240" s="24"/>
      <c r="H240" s="24"/>
      <c r="I240" s="24"/>
      <c r="J240" s="620"/>
      <c r="K240" s="24"/>
      <c r="L240" s="24"/>
      <c r="M240" s="554"/>
    </row>
    <row r="241" spans="1:13" s="17" customFormat="1" ht="15.75">
      <c r="A241" s="462"/>
      <c r="B241" s="628" t="s">
        <v>874</v>
      </c>
      <c r="C241" s="630"/>
      <c r="D241" s="16" t="s">
        <v>1572</v>
      </c>
      <c r="E241" s="24">
        <f t="shared" si="114"/>
        <v>0</v>
      </c>
      <c r="F241" s="24"/>
      <c r="G241" s="24"/>
      <c r="H241" s="24"/>
      <c r="I241" s="24"/>
      <c r="J241" s="620"/>
      <c r="K241" s="24"/>
      <c r="L241" s="24"/>
      <c r="M241" s="554"/>
    </row>
    <row r="242" spans="1:13" s="17" customFormat="1" ht="15.75">
      <c r="A242" s="462"/>
      <c r="B242" s="628" t="s">
        <v>650</v>
      </c>
      <c r="C242" s="630"/>
      <c r="D242" s="16" t="s">
        <v>1571</v>
      </c>
      <c r="E242" s="24">
        <f t="shared" si="114"/>
        <v>0</v>
      </c>
      <c r="F242" s="24"/>
      <c r="G242" s="24"/>
      <c r="H242" s="24"/>
      <c r="I242" s="24"/>
      <c r="J242" s="620"/>
      <c r="K242" s="24"/>
      <c r="L242" s="24"/>
      <c r="M242" s="554"/>
    </row>
    <row r="243" spans="1:13" s="17" customFormat="1" ht="15.75">
      <c r="A243" s="462"/>
      <c r="B243" s="631" t="s">
        <v>331</v>
      </c>
      <c r="C243" s="312"/>
      <c r="D243" s="16" t="s">
        <v>1570</v>
      </c>
      <c r="E243" s="24">
        <f t="shared" si="114"/>
        <v>0</v>
      </c>
      <c r="F243" s="24"/>
      <c r="G243" s="24"/>
      <c r="H243" s="24"/>
      <c r="I243" s="24"/>
      <c r="J243" s="620"/>
      <c r="K243" s="24"/>
      <c r="L243" s="24"/>
      <c r="M243" s="554"/>
    </row>
    <row r="244" spans="1:13" s="17" customFormat="1" ht="18" customHeight="1">
      <c r="A244" s="459" t="s">
        <v>1569</v>
      </c>
      <c r="B244" s="460"/>
      <c r="C244" s="461"/>
      <c r="D244" s="2" t="s">
        <v>1568</v>
      </c>
      <c r="E244" s="24">
        <f t="shared" si="114"/>
        <v>0</v>
      </c>
      <c r="F244" s="24">
        <f aca="true" t="shared" si="117" ref="F244:M244">F246</f>
        <v>0</v>
      </c>
      <c r="G244" s="24">
        <f t="shared" si="117"/>
        <v>0</v>
      </c>
      <c r="H244" s="24">
        <f t="shared" si="117"/>
        <v>0</v>
      </c>
      <c r="I244" s="24">
        <f t="shared" si="117"/>
        <v>0</v>
      </c>
      <c r="J244" s="24">
        <f t="shared" si="117"/>
        <v>0</v>
      </c>
      <c r="K244" s="24">
        <f t="shared" si="117"/>
        <v>0</v>
      </c>
      <c r="L244" s="24">
        <f t="shared" si="117"/>
        <v>0</v>
      </c>
      <c r="M244" s="554">
        <f t="shared" si="117"/>
        <v>0</v>
      </c>
    </row>
    <row r="245" spans="1:13" s="17" customFormat="1" ht="14.25" customHeight="1">
      <c r="A245" s="462" t="s">
        <v>603</v>
      </c>
      <c r="B245" s="460"/>
      <c r="C245" s="463"/>
      <c r="D245" s="2"/>
      <c r="E245" s="24"/>
      <c r="F245" s="24"/>
      <c r="G245" s="24"/>
      <c r="H245" s="24"/>
      <c r="I245" s="24"/>
      <c r="J245" s="620"/>
      <c r="K245" s="24"/>
      <c r="L245" s="24"/>
      <c r="M245" s="554"/>
    </row>
    <row r="246" spans="1:13" s="3" customFormat="1" ht="18" customHeight="1">
      <c r="A246" s="298"/>
      <c r="B246" s="329" t="s">
        <v>298</v>
      </c>
      <c r="C246" s="300"/>
      <c r="D246" s="2" t="s">
        <v>1567</v>
      </c>
      <c r="E246" s="24">
        <f aca="true" t="shared" si="118" ref="E246:E253">G246+H246+I246+J246</f>
        <v>0</v>
      </c>
      <c r="F246" s="55"/>
      <c r="G246" s="55"/>
      <c r="H246" s="55"/>
      <c r="I246" s="55"/>
      <c r="J246" s="518"/>
      <c r="K246" s="55"/>
      <c r="L246" s="55"/>
      <c r="M246" s="470"/>
    </row>
    <row r="247" spans="1:13" s="17" customFormat="1" ht="27" customHeight="1">
      <c r="A247" s="462"/>
      <c r="B247" s="631" t="s">
        <v>1566</v>
      </c>
      <c r="C247" s="312"/>
      <c r="D247" s="16" t="s">
        <v>1565</v>
      </c>
      <c r="E247" s="24">
        <f t="shared" si="118"/>
        <v>0</v>
      </c>
      <c r="F247" s="24">
        <f aca="true" t="shared" si="119" ref="F247:M247">F248+F249</f>
        <v>0</v>
      </c>
      <c r="G247" s="24">
        <f t="shared" si="119"/>
        <v>0</v>
      </c>
      <c r="H247" s="24">
        <f t="shared" si="119"/>
        <v>0</v>
      </c>
      <c r="I247" s="24">
        <f t="shared" si="119"/>
        <v>0</v>
      </c>
      <c r="J247" s="24">
        <f t="shared" si="119"/>
        <v>0</v>
      </c>
      <c r="K247" s="24">
        <f t="shared" si="119"/>
        <v>0</v>
      </c>
      <c r="L247" s="24">
        <f t="shared" si="119"/>
        <v>0</v>
      </c>
      <c r="M247" s="554">
        <f t="shared" si="119"/>
        <v>0</v>
      </c>
    </row>
    <row r="248" spans="1:13" s="17" customFormat="1" ht="15.75">
      <c r="A248" s="462"/>
      <c r="B248" s="628"/>
      <c r="C248" s="630" t="s">
        <v>561</v>
      </c>
      <c r="D248" s="16" t="s">
        <v>1564</v>
      </c>
      <c r="E248" s="24">
        <f t="shared" si="118"/>
        <v>0</v>
      </c>
      <c r="F248" s="24"/>
      <c r="G248" s="24"/>
      <c r="H248" s="24"/>
      <c r="I248" s="24"/>
      <c r="J248" s="620"/>
      <c r="K248" s="24"/>
      <c r="L248" s="24"/>
      <c r="M248" s="554"/>
    </row>
    <row r="249" spans="1:13" s="17" customFormat="1" ht="15.75">
      <c r="A249" s="462"/>
      <c r="B249" s="628"/>
      <c r="C249" s="630" t="s">
        <v>962</v>
      </c>
      <c r="D249" s="16" t="s">
        <v>1563</v>
      </c>
      <c r="E249" s="24">
        <f t="shared" si="118"/>
        <v>0</v>
      </c>
      <c r="F249" s="24"/>
      <c r="G249" s="24"/>
      <c r="H249" s="24"/>
      <c r="I249" s="24"/>
      <c r="J249" s="620"/>
      <c r="K249" s="24"/>
      <c r="L249" s="24"/>
      <c r="M249" s="554"/>
    </row>
    <row r="250" spans="1:13" s="17" customFormat="1" ht="15.75">
      <c r="A250" s="462"/>
      <c r="B250" s="628" t="s">
        <v>181</v>
      </c>
      <c r="C250" s="630"/>
      <c r="D250" s="16" t="s">
        <v>1562</v>
      </c>
      <c r="E250" s="24">
        <f t="shared" si="118"/>
        <v>0</v>
      </c>
      <c r="F250" s="24"/>
      <c r="G250" s="24"/>
      <c r="H250" s="24"/>
      <c r="I250" s="24"/>
      <c r="J250" s="620"/>
      <c r="K250" s="24"/>
      <c r="L250" s="24"/>
      <c r="M250" s="554"/>
    </row>
    <row r="251" spans="1:13" s="17" customFormat="1" ht="15.75">
      <c r="A251" s="462"/>
      <c r="B251" s="628" t="s">
        <v>156</v>
      </c>
      <c r="C251" s="630"/>
      <c r="D251" s="16" t="s">
        <v>1561</v>
      </c>
      <c r="E251" s="24">
        <f t="shared" si="118"/>
        <v>0</v>
      </c>
      <c r="F251" s="24"/>
      <c r="G251" s="24"/>
      <c r="H251" s="24"/>
      <c r="I251" s="24"/>
      <c r="J251" s="620"/>
      <c r="K251" s="24"/>
      <c r="L251" s="24"/>
      <c r="M251" s="554"/>
    </row>
    <row r="252" spans="1:13" s="17" customFormat="1" ht="15.75">
      <c r="A252" s="488" t="s">
        <v>1560</v>
      </c>
      <c r="B252" s="645"/>
      <c r="C252" s="619"/>
      <c r="D252" s="483">
        <v>79.07</v>
      </c>
      <c r="E252" s="24">
        <f t="shared" si="118"/>
        <v>0</v>
      </c>
      <c r="F252" s="24">
        <f aca="true" t="shared" si="120" ref="F252:M252">F253+F259+F264+F270+F279</f>
        <v>0</v>
      </c>
      <c r="G252" s="24">
        <f t="shared" si="120"/>
        <v>0</v>
      </c>
      <c r="H252" s="24">
        <f t="shared" si="120"/>
        <v>0</v>
      </c>
      <c r="I252" s="24">
        <f t="shared" si="120"/>
        <v>0</v>
      </c>
      <c r="J252" s="24">
        <f t="shared" si="120"/>
        <v>0</v>
      </c>
      <c r="K252" s="24">
        <f t="shared" si="120"/>
        <v>0</v>
      </c>
      <c r="L252" s="24">
        <f t="shared" si="120"/>
        <v>0</v>
      </c>
      <c r="M252" s="554">
        <f t="shared" si="120"/>
        <v>0</v>
      </c>
    </row>
    <row r="253" spans="1:13" s="17" customFormat="1" ht="15.75">
      <c r="A253" s="646" t="s">
        <v>1559</v>
      </c>
      <c r="B253" s="647"/>
      <c r="C253" s="648"/>
      <c r="D253" s="2" t="s">
        <v>1558</v>
      </c>
      <c r="E253" s="24">
        <f t="shared" si="118"/>
        <v>0</v>
      </c>
      <c r="F253" s="24">
        <f aca="true" t="shared" si="121" ref="F253:M253">F255</f>
        <v>0</v>
      </c>
      <c r="G253" s="24">
        <f t="shared" si="121"/>
        <v>0</v>
      </c>
      <c r="H253" s="24">
        <f t="shared" si="121"/>
        <v>0</v>
      </c>
      <c r="I253" s="24">
        <f t="shared" si="121"/>
        <v>0</v>
      </c>
      <c r="J253" s="24">
        <f t="shared" si="121"/>
        <v>0</v>
      </c>
      <c r="K253" s="24">
        <f t="shared" si="121"/>
        <v>0</v>
      </c>
      <c r="L253" s="24">
        <f t="shared" si="121"/>
        <v>0</v>
      </c>
      <c r="M253" s="554">
        <f t="shared" si="121"/>
        <v>0</v>
      </c>
    </row>
    <row r="254" spans="1:13" s="17" customFormat="1" ht="15.75">
      <c r="A254" s="462" t="s">
        <v>603</v>
      </c>
      <c r="B254" s="460"/>
      <c r="C254" s="463"/>
      <c r="D254" s="2"/>
      <c r="E254" s="24"/>
      <c r="F254" s="24"/>
      <c r="G254" s="24"/>
      <c r="H254" s="24"/>
      <c r="I254" s="24"/>
      <c r="J254" s="620"/>
      <c r="K254" s="24"/>
      <c r="L254" s="24"/>
      <c r="M254" s="554"/>
    </row>
    <row r="255" spans="1:13" s="17" customFormat="1" ht="31.5" customHeight="1">
      <c r="A255" s="488"/>
      <c r="B255" s="649" t="s">
        <v>1669</v>
      </c>
      <c r="C255" s="650"/>
      <c r="D255" s="2" t="s">
        <v>1556</v>
      </c>
      <c r="E255" s="24">
        <f>G255+H255+I255+J255</f>
        <v>0</v>
      </c>
      <c r="F255" s="24">
        <f aca="true" t="shared" si="122" ref="F255:M255">SUM(F256:F258)</f>
        <v>0</v>
      </c>
      <c r="G255" s="24">
        <f t="shared" si="122"/>
        <v>0</v>
      </c>
      <c r="H255" s="24">
        <f t="shared" si="122"/>
        <v>0</v>
      </c>
      <c r="I255" s="24">
        <f t="shared" si="122"/>
        <v>0</v>
      </c>
      <c r="J255" s="24">
        <f t="shared" si="122"/>
        <v>0</v>
      </c>
      <c r="K255" s="24">
        <f t="shared" si="122"/>
        <v>0</v>
      </c>
      <c r="L255" s="24">
        <f t="shared" si="122"/>
        <v>0</v>
      </c>
      <c r="M255" s="554">
        <f t="shared" si="122"/>
        <v>0</v>
      </c>
    </row>
    <row r="256" spans="1:13" s="17" customFormat="1" ht="15.75">
      <c r="A256" s="488"/>
      <c r="B256" s="460"/>
      <c r="C256" s="463" t="s">
        <v>479</v>
      </c>
      <c r="D256" s="2" t="s">
        <v>1555</v>
      </c>
      <c r="E256" s="24">
        <f>G256+H256+I256+J256</f>
        <v>0</v>
      </c>
      <c r="F256" s="24"/>
      <c r="G256" s="24"/>
      <c r="H256" s="24"/>
      <c r="I256" s="24"/>
      <c r="J256" s="620"/>
      <c r="K256" s="24"/>
      <c r="L256" s="24"/>
      <c r="M256" s="554"/>
    </row>
    <row r="257" spans="1:13" s="17" customFormat="1" ht="15.75">
      <c r="A257" s="488"/>
      <c r="B257" s="460"/>
      <c r="C257" s="463" t="s">
        <v>1554</v>
      </c>
      <c r="D257" s="2" t="s">
        <v>1553</v>
      </c>
      <c r="E257" s="24">
        <f>G257+H257+I257+J257</f>
        <v>0</v>
      </c>
      <c r="F257" s="24"/>
      <c r="G257" s="24"/>
      <c r="H257" s="24"/>
      <c r="I257" s="24"/>
      <c r="J257" s="620"/>
      <c r="K257" s="24"/>
      <c r="L257" s="24"/>
      <c r="M257" s="554"/>
    </row>
    <row r="258" spans="1:13" s="17" customFormat="1" ht="15.75">
      <c r="A258" s="488"/>
      <c r="B258" s="460"/>
      <c r="C258" s="463" t="s">
        <v>836</v>
      </c>
      <c r="D258" s="2" t="s">
        <v>1552</v>
      </c>
      <c r="E258" s="24">
        <f>G258+H258+I258+J258</f>
        <v>0</v>
      </c>
      <c r="F258" s="24"/>
      <c r="G258" s="24"/>
      <c r="H258" s="24"/>
      <c r="I258" s="24"/>
      <c r="J258" s="620"/>
      <c r="K258" s="24"/>
      <c r="L258" s="24"/>
      <c r="M258" s="554"/>
    </row>
    <row r="259" spans="1:13" s="17" customFormat="1" ht="15.75">
      <c r="A259" s="488" t="s">
        <v>1551</v>
      </c>
      <c r="B259" s="460"/>
      <c r="C259" s="463"/>
      <c r="D259" s="2" t="s">
        <v>1550</v>
      </c>
      <c r="E259" s="24">
        <f>G259+H259+I259+J259</f>
        <v>0</v>
      </c>
      <c r="F259" s="24">
        <f aca="true" t="shared" si="123" ref="F259:M259">F261+F262+F263</f>
        <v>0</v>
      </c>
      <c r="G259" s="24">
        <f t="shared" si="123"/>
        <v>0</v>
      </c>
      <c r="H259" s="24">
        <f t="shared" si="123"/>
        <v>0</v>
      </c>
      <c r="I259" s="24">
        <f t="shared" si="123"/>
        <v>0</v>
      </c>
      <c r="J259" s="24">
        <f t="shared" si="123"/>
        <v>0</v>
      </c>
      <c r="K259" s="24">
        <f t="shared" si="123"/>
        <v>0</v>
      </c>
      <c r="L259" s="24">
        <f t="shared" si="123"/>
        <v>0</v>
      </c>
      <c r="M259" s="554">
        <f t="shared" si="123"/>
        <v>0</v>
      </c>
    </row>
    <row r="260" spans="1:13" s="17" customFormat="1" ht="15.75">
      <c r="A260" s="462" t="s">
        <v>603</v>
      </c>
      <c r="B260" s="460"/>
      <c r="C260" s="463"/>
      <c r="D260" s="2"/>
      <c r="E260" s="24"/>
      <c r="F260" s="24"/>
      <c r="G260" s="24"/>
      <c r="H260" s="24"/>
      <c r="I260" s="24"/>
      <c r="J260" s="620"/>
      <c r="K260" s="24"/>
      <c r="L260" s="24"/>
      <c r="M260" s="554"/>
    </row>
    <row r="261" spans="1:13" s="17" customFormat="1" ht="15.75">
      <c r="A261" s="488"/>
      <c r="B261" s="460" t="s">
        <v>1549</v>
      </c>
      <c r="C261" s="463"/>
      <c r="D261" s="2" t="s">
        <v>1548</v>
      </c>
      <c r="E261" s="24">
        <f>G261+H261+I261+J261</f>
        <v>0</v>
      </c>
      <c r="F261" s="24"/>
      <c r="G261" s="24"/>
      <c r="H261" s="24"/>
      <c r="I261" s="24"/>
      <c r="J261" s="620"/>
      <c r="K261" s="24"/>
      <c r="L261" s="24"/>
      <c r="M261" s="554"/>
    </row>
    <row r="262" spans="1:13" s="3" customFormat="1" ht="18" customHeight="1">
      <c r="A262" s="311"/>
      <c r="B262" s="303" t="s">
        <v>675</v>
      </c>
      <c r="C262" s="324"/>
      <c r="D262" s="2" t="s">
        <v>1547</v>
      </c>
      <c r="E262" s="24">
        <f>G262+H262+I262+J262</f>
        <v>0</v>
      </c>
      <c r="F262" s="55"/>
      <c r="G262" s="55"/>
      <c r="H262" s="55"/>
      <c r="I262" s="55"/>
      <c r="J262" s="518"/>
      <c r="K262" s="55"/>
      <c r="L262" s="55"/>
      <c r="M262" s="470"/>
    </row>
    <row r="263" spans="1:13" s="3" customFormat="1" ht="18" customHeight="1">
      <c r="A263" s="311"/>
      <c r="B263" s="313" t="s">
        <v>440</v>
      </c>
      <c r="C263" s="324"/>
      <c r="D263" s="2" t="s">
        <v>1546</v>
      </c>
      <c r="E263" s="24">
        <f>G263+H263+I263+J263</f>
        <v>0</v>
      </c>
      <c r="F263" s="27"/>
      <c r="G263" s="55"/>
      <c r="H263" s="55"/>
      <c r="I263" s="55"/>
      <c r="J263" s="518"/>
      <c r="K263" s="27"/>
      <c r="L263" s="55"/>
      <c r="M263" s="470"/>
    </row>
    <row r="264" spans="1:13" s="3" customFormat="1" ht="15.75">
      <c r="A264" s="294" t="s">
        <v>1545</v>
      </c>
      <c r="B264" s="313"/>
      <c r="C264" s="321"/>
      <c r="D264" s="30">
        <v>83.07</v>
      </c>
      <c r="E264" s="24">
        <f>G264+H264+I264+J264</f>
        <v>0</v>
      </c>
      <c r="F264" s="55">
        <f aca="true" t="shared" si="124" ref="F264:M264">F266</f>
        <v>0</v>
      </c>
      <c r="G264" s="55">
        <f t="shared" si="124"/>
        <v>0</v>
      </c>
      <c r="H264" s="55">
        <f t="shared" si="124"/>
        <v>0</v>
      </c>
      <c r="I264" s="55">
        <f t="shared" si="124"/>
        <v>0</v>
      </c>
      <c r="J264" s="55">
        <f t="shared" si="124"/>
        <v>0</v>
      </c>
      <c r="K264" s="55">
        <f t="shared" si="124"/>
        <v>0</v>
      </c>
      <c r="L264" s="55">
        <f t="shared" si="124"/>
        <v>0</v>
      </c>
      <c r="M264" s="470">
        <f t="shared" si="124"/>
        <v>0</v>
      </c>
    </row>
    <row r="265" spans="1:13" s="3" customFormat="1" ht="15.75">
      <c r="A265" s="298" t="s">
        <v>603</v>
      </c>
      <c r="B265" s="299"/>
      <c r="C265" s="300"/>
      <c r="D265" s="2"/>
      <c r="E265" s="24"/>
      <c r="F265" s="55"/>
      <c r="G265" s="55"/>
      <c r="H265" s="55"/>
      <c r="I265" s="55"/>
      <c r="J265" s="518"/>
      <c r="K265" s="55"/>
      <c r="L265" s="55"/>
      <c r="M265" s="470"/>
    </row>
    <row r="266" spans="1:13" s="3" customFormat="1" ht="18" customHeight="1">
      <c r="A266" s="326"/>
      <c r="B266" s="313" t="s">
        <v>1544</v>
      </c>
      <c r="C266" s="321"/>
      <c r="D266" s="2" t="s">
        <v>1543</v>
      </c>
      <c r="E266" s="24">
        <f>G266+H266+I266+J266</f>
        <v>0</v>
      </c>
      <c r="F266" s="55">
        <f aca="true" t="shared" si="125" ref="F266:M266">SUM(F267:F269)</f>
        <v>0</v>
      </c>
      <c r="G266" s="55">
        <f t="shared" si="125"/>
        <v>0</v>
      </c>
      <c r="H266" s="55">
        <f t="shared" si="125"/>
        <v>0</v>
      </c>
      <c r="I266" s="55">
        <f t="shared" si="125"/>
        <v>0</v>
      </c>
      <c r="J266" s="55">
        <f t="shared" si="125"/>
        <v>0</v>
      </c>
      <c r="K266" s="55">
        <f t="shared" si="125"/>
        <v>0</v>
      </c>
      <c r="L266" s="55">
        <f t="shared" si="125"/>
        <v>0</v>
      </c>
      <c r="M266" s="470">
        <f t="shared" si="125"/>
        <v>0</v>
      </c>
    </row>
    <row r="267" spans="1:13" s="3" customFormat="1" ht="12.75" customHeight="1">
      <c r="A267" s="326"/>
      <c r="B267" s="313"/>
      <c r="C267" s="304" t="s">
        <v>268</v>
      </c>
      <c r="D267" s="2" t="s">
        <v>1542</v>
      </c>
      <c r="E267" s="24">
        <f>G267+H267+I267+J267</f>
        <v>0</v>
      </c>
      <c r="F267" s="55"/>
      <c r="G267" s="55"/>
      <c r="H267" s="55"/>
      <c r="I267" s="55"/>
      <c r="J267" s="518"/>
      <c r="K267" s="55"/>
      <c r="L267" s="55"/>
      <c r="M267" s="470"/>
    </row>
    <row r="268" spans="1:13" s="3" customFormat="1" ht="15" customHeight="1">
      <c r="A268" s="326"/>
      <c r="B268" s="313"/>
      <c r="C268" s="304" t="s">
        <v>10</v>
      </c>
      <c r="D268" s="2" t="s">
        <v>1541</v>
      </c>
      <c r="E268" s="24">
        <f>G268+H268+I268+J268</f>
        <v>0</v>
      </c>
      <c r="F268" s="55"/>
      <c r="G268" s="55"/>
      <c r="H268" s="55"/>
      <c r="I268" s="55"/>
      <c r="J268" s="518"/>
      <c r="K268" s="55"/>
      <c r="L268" s="55"/>
      <c r="M268" s="470"/>
    </row>
    <row r="269" spans="1:13" s="3" customFormat="1" ht="12.75" customHeight="1">
      <c r="A269" s="326"/>
      <c r="B269" s="313"/>
      <c r="C269" s="324" t="s">
        <v>794</v>
      </c>
      <c r="D269" s="32" t="s">
        <v>1540</v>
      </c>
      <c r="E269" s="24">
        <f>G269+H269+I269+J269</f>
        <v>0</v>
      </c>
      <c r="F269" s="55"/>
      <c r="G269" s="55"/>
      <c r="H269" s="55"/>
      <c r="I269" s="55"/>
      <c r="J269" s="518"/>
      <c r="K269" s="55"/>
      <c r="L269" s="55"/>
      <c r="M269" s="470"/>
    </row>
    <row r="270" spans="1:13" s="17" customFormat="1" ht="15.75">
      <c r="A270" s="488" t="s">
        <v>1539</v>
      </c>
      <c r="B270" s="460"/>
      <c r="C270" s="463"/>
      <c r="D270" s="2" t="s">
        <v>1538</v>
      </c>
      <c r="E270" s="24">
        <f>G270+H270+I270+J270</f>
        <v>0</v>
      </c>
      <c r="F270" s="24">
        <f aca="true" t="shared" si="126" ref="F270:M270">F272+F276+F278</f>
        <v>0</v>
      </c>
      <c r="G270" s="24">
        <f t="shared" si="126"/>
        <v>0</v>
      </c>
      <c r="H270" s="24">
        <f t="shared" si="126"/>
        <v>0</v>
      </c>
      <c r="I270" s="24">
        <f t="shared" si="126"/>
        <v>0</v>
      </c>
      <c r="J270" s="24">
        <f t="shared" si="126"/>
        <v>0</v>
      </c>
      <c r="K270" s="24">
        <f t="shared" si="126"/>
        <v>0</v>
      </c>
      <c r="L270" s="24">
        <f t="shared" si="126"/>
        <v>0</v>
      </c>
      <c r="M270" s="554">
        <f t="shared" si="126"/>
        <v>0</v>
      </c>
    </row>
    <row r="271" spans="1:13" s="17" customFormat="1" ht="12" customHeight="1">
      <c r="A271" s="462" t="s">
        <v>603</v>
      </c>
      <c r="B271" s="460"/>
      <c r="C271" s="463"/>
      <c r="D271" s="2"/>
      <c r="E271" s="24"/>
      <c r="F271" s="24"/>
      <c r="G271" s="24"/>
      <c r="H271" s="24"/>
      <c r="I271" s="24"/>
      <c r="J271" s="620"/>
      <c r="K271" s="24"/>
      <c r="L271" s="24"/>
      <c r="M271" s="554"/>
    </row>
    <row r="272" spans="1:13" s="17" customFormat="1" ht="15.75">
      <c r="A272" s="462"/>
      <c r="B272" s="628" t="s">
        <v>1537</v>
      </c>
      <c r="C272" s="619"/>
      <c r="D272" s="16" t="s">
        <v>1536</v>
      </c>
      <c r="E272" s="24">
        <f aca="true" t="shared" si="127" ref="E272:E279">G272+H272+I272+J272</f>
        <v>0</v>
      </c>
      <c r="F272" s="24">
        <f aca="true" t="shared" si="128" ref="F272:M272">SUM(F273:F275)</f>
        <v>0</v>
      </c>
      <c r="G272" s="24">
        <f t="shared" si="128"/>
        <v>0</v>
      </c>
      <c r="H272" s="24">
        <f t="shared" si="128"/>
        <v>0</v>
      </c>
      <c r="I272" s="24">
        <f t="shared" si="128"/>
        <v>0</v>
      </c>
      <c r="J272" s="24">
        <f t="shared" si="128"/>
        <v>0</v>
      </c>
      <c r="K272" s="24">
        <f t="shared" si="128"/>
        <v>0</v>
      </c>
      <c r="L272" s="24">
        <f t="shared" si="128"/>
        <v>0</v>
      </c>
      <c r="M272" s="554">
        <f t="shared" si="128"/>
        <v>0</v>
      </c>
    </row>
    <row r="273" spans="1:13" s="17" customFormat="1" ht="15" customHeight="1">
      <c r="A273" s="494"/>
      <c r="B273" s="651"/>
      <c r="C273" s="652" t="s">
        <v>681</v>
      </c>
      <c r="D273" s="653" t="s">
        <v>1535</v>
      </c>
      <c r="E273" s="24">
        <f t="shared" si="127"/>
        <v>0</v>
      </c>
      <c r="F273" s="24"/>
      <c r="G273" s="24"/>
      <c r="H273" s="24"/>
      <c r="I273" s="24"/>
      <c r="J273" s="620"/>
      <c r="K273" s="24"/>
      <c r="L273" s="24"/>
      <c r="M273" s="554"/>
    </row>
    <row r="274" spans="1:13" s="17" customFormat="1" ht="15.75">
      <c r="A274" s="494"/>
      <c r="B274" s="651"/>
      <c r="C274" s="652" t="s">
        <v>682</v>
      </c>
      <c r="D274" s="653" t="s">
        <v>1534</v>
      </c>
      <c r="E274" s="24">
        <f t="shared" si="127"/>
        <v>0</v>
      </c>
      <c r="F274" s="24"/>
      <c r="G274" s="24"/>
      <c r="H274" s="24"/>
      <c r="I274" s="24"/>
      <c r="J274" s="620"/>
      <c r="K274" s="24"/>
      <c r="L274" s="24"/>
      <c r="M274" s="554"/>
    </row>
    <row r="275" spans="1:13" s="17" customFormat="1" ht="15.75">
      <c r="A275" s="462"/>
      <c r="B275" s="628"/>
      <c r="C275" s="630" t="s">
        <v>683</v>
      </c>
      <c r="D275" s="653" t="s">
        <v>1533</v>
      </c>
      <c r="E275" s="24">
        <f t="shared" si="127"/>
        <v>0</v>
      </c>
      <c r="F275" s="24"/>
      <c r="G275" s="24"/>
      <c r="H275" s="24"/>
      <c r="I275" s="24"/>
      <c r="J275" s="620"/>
      <c r="K275" s="24"/>
      <c r="L275" s="24"/>
      <c r="M275" s="554"/>
    </row>
    <row r="276" spans="1:13" s="17" customFormat="1" ht="15.75">
      <c r="A276" s="462"/>
      <c r="B276" s="628" t="s">
        <v>1532</v>
      </c>
      <c r="C276" s="630"/>
      <c r="D276" s="16" t="s">
        <v>1531</v>
      </c>
      <c r="E276" s="24">
        <f t="shared" si="127"/>
        <v>0</v>
      </c>
      <c r="F276" s="24">
        <f aca="true" t="shared" si="129" ref="F276:M276">SUM(F277:F278)</f>
        <v>0</v>
      </c>
      <c r="G276" s="24">
        <f t="shared" si="129"/>
        <v>0</v>
      </c>
      <c r="H276" s="24">
        <f t="shared" si="129"/>
        <v>0</v>
      </c>
      <c r="I276" s="24">
        <f t="shared" si="129"/>
        <v>0</v>
      </c>
      <c r="J276" s="24">
        <f t="shared" si="129"/>
        <v>0</v>
      </c>
      <c r="K276" s="24">
        <f t="shared" si="129"/>
        <v>0</v>
      </c>
      <c r="L276" s="24">
        <f t="shared" si="129"/>
        <v>0</v>
      </c>
      <c r="M276" s="554">
        <f t="shared" si="129"/>
        <v>0</v>
      </c>
    </row>
    <row r="277" spans="1:13" s="17" customFormat="1" ht="14.25" customHeight="1">
      <c r="A277" s="462"/>
      <c r="B277" s="628"/>
      <c r="C277" s="630" t="s">
        <v>351</v>
      </c>
      <c r="D277" s="16" t="s">
        <v>1530</v>
      </c>
      <c r="E277" s="24">
        <f t="shared" si="127"/>
        <v>0</v>
      </c>
      <c r="F277" s="24"/>
      <c r="G277" s="24"/>
      <c r="H277" s="24"/>
      <c r="I277" s="24"/>
      <c r="J277" s="620"/>
      <c r="K277" s="24"/>
      <c r="L277" s="24"/>
      <c r="M277" s="554"/>
    </row>
    <row r="278" spans="1:13" s="3" customFormat="1" ht="15" customHeight="1">
      <c r="A278" s="334"/>
      <c r="B278" s="303" t="s">
        <v>645</v>
      </c>
      <c r="C278" s="300"/>
      <c r="D278" s="2" t="s">
        <v>1529</v>
      </c>
      <c r="E278" s="24">
        <f t="shared" si="127"/>
        <v>0</v>
      </c>
      <c r="F278" s="55"/>
      <c r="G278" s="55"/>
      <c r="H278" s="55"/>
      <c r="I278" s="55"/>
      <c r="J278" s="518"/>
      <c r="K278" s="55"/>
      <c r="L278" s="55"/>
      <c r="M278" s="470"/>
    </row>
    <row r="279" spans="1:13" s="3" customFormat="1" ht="18" customHeight="1">
      <c r="A279" s="311" t="s">
        <v>1528</v>
      </c>
      <c r="B279" s="313"/>
      <c r="C279" s="324"/>
      <c r="D279" s="30">
        <v>87.07</v>
      </c>
      <c r="E279" s="24">
        <f t="shared" si="127"/>
        <v>0</v>
      </c>
      <c r="F279" s="27">
        <f aca="true" t="shared" si="130" ref="F279:M279">F281+F282+F283</f>
        <v>0</v>
      </c>
      <c r="G279" s="27">
        <f t="shared" si="130"/>
        <v>0</v>
      </c>
      <c r="H279" s="27">
        <f t="shared" si="130"/>
        <v>0</v>
      </c>
      <c r="I279" s="27">
        <f t="shared" si="130"/>
        <v>0</v>
      </c>
      <c r="J279" s="27">
        <f t="shared" si="130"/>
        <v>0</v>
      </c>
      <c r="K279" s="27">
        <f t="shared" si="130"/>
        <v>0</v>
      </c>
      <c r="L279" s="27">
        <f t="shared" si="130"/>
        <v>0</v>
      </c>
      <c r="M279" s="28">
        <f t="shared" si="130"/>
        <v>0</v>
      </c>
    </row>
    <row r="280" spans="1:13" s="3" customFormat="1" ht="15.75">
      <c r="A280" s="298" t="s">
        <v>603</v>
      </c>
      <c r="B280" s="299"/>
      <c r="C280" s="300"/>
      <c r="D280" s="2"/>
      <c r="E280" s="24"/>
      <c r="F280" s="27"/>
      <c r="G280" s="55"/>
      <c r="H280" s="55"/>
      <c r="I280" s="55"/>
      <c r="J280" s="518"/>
      <c r="K280" s="27"/>
      <c r="L280" s="55"/>
      <c r="M280" s="470"/>
    </row>
    <row r="281" spans="1:13" s="3" customFormat="1" ht="15.75">
      <c r="A281" s="311"/>
      <c r="B281" s="303" t="s">
        <v>899</v>
      </c>
      <c r="C281" s="324"/>
      <c r="D281" s="2" t="s">
        <v>1527</v>
      </c>
      <c r="E281" s="24">
        <f aca="true" t="shared" si="131" ref="E281:E288">G281+H281+I281+J281</f>
        <v>0</v>
      </c>
      <c r="F281" s="27"/>
      <c r="G281" s="55"/>
      <c r="H281" s="55"/>
      <c r="I281" s="55"/>
      <c r="J281" s="518"/>
      <c r="K281" s="27"/>
      <c r="L281" s="55"/>
      <c r="M281" s="470"/>
    </row>
    <row r="282" spans="1:13" s="3" customFormat="1" ht="15.75">
      <c r="A282" s="311"/>
      <c r="B282" s="303" t="s">
        <v>443</v>
      </c>
      <c r="C282" s="324"/>
      <c r="D282" s="2" t="s">
        <v>1526</v>
      </c>
      <c r="E282" s="24">
        <f t="shared" si="131"/>
        <v>0</v>
      </c>
      <c r="F282" s="27"/>
      <c r="G282" s="55"/>
      <c r="H282" s="55"/>
      <c r="I282" s="55"/>
      <c r="J282" s="518"/>
      <c r="K282" s="27"/>
      <c r="L282" s="55"/>
      <c r="M282" s="470"/>
    </row>
    <row r="283" spans="1:13" s="3" customFormat="1" ht="15.75">
      <c r="A283" s="311"/>
      <c r="B283" s="313" t="s">
        <v>441</v>
      </c>
      <c r="C283" s="324"/>
      <c r="D283" s="2" t="s">
        <v>1525</v>
      </c>
      <c r="E283" s="24">
        <f t="shared" si="131"/>
        <v>0</v>
      </c>
      <c r="F283" s="27"/>
      <c r="G283" s="55"/>
      <c r="H283" s="55"/>
      <c r="I283" s="55"/>
      <c r="J283" s="518"/>
      <c r="K283" s="27"/>
      <c r="L283" s="55"/>
      <c r="M283" s="470"/>
    </row>
    <row r="284" spans="1:13" s="17" customFormat="1" ht="15.75">
      <c r="A284" s="508" t="s">
        <v>1524</v>
      </c>
      <c r="B284" s="654"/>
      <c r="C284" s="654"/>
      <c r="D284" s="499" t="s">
        <v>1523</v>
      </c>
      <c r="E284" s="24">
        <f t="shared" si="131"/>
        <v>0</v>
      </c>
      <c r="F284" s="24">
        <f aca="true" t="shared" si="132" ref="F284:M284">F21-F160</f>
        <v>0</v>
      </c>
      <c r="G284" s="24">
        <f t="shared" si="132"/>
        <v>0</v>
      </c>
      <c r="H284" s="24">
        <f t="shared" si="132"/>
        <v>0</v>
      </c>
      <c r="I284" s="24">
        <f t="shared" si="132"/>
        <v>0</v>
      </c>
      <c r="J284" s="24">
        <f t="shared" si="132"/>
        <v>0</v>
      </c>
      <c r="K284" s="24">
        <f t="shared" si="132"/>
        <v>0</v>
      </c>
      <c r="L284" s="24">
        <f t="shared" si="132"/>
        <v>0</v>
      </c>
      <c r="M284" s="554">
        <f t="shared" si="132"/>
        <v>0</v>
      </c>
    </row>
    <row r="285" spans="1:13" s="17" customFormat="1" ht="16.5" thickBot="1">
      <c r="A285" s="655" t="s">
        <v>1515</v>
      </c>
      <c r="B285" s="656"/>
      <c r="C285" s="657" t="s">
        <v>1522</v>
      </c>
      <c r="D285" s="528" t="s">
        <v>1521</v>
      </c>
      <c r="E285" s="24">
        <f t="shared" si="131"/>
        <v>0</v>
      </c>
      <c r="F285" s="660"/>
      <c r="G285" s="660"/>
      <c r="H285" s="660"/>
      <c r="I285" s="660"/>
      <c r="J285" s="668"/>
      <c r="K285" s="660"/>
      <c r="L285" s="660"/>
      <c r="M285" s="661"/>
    </row>
    <row r="286" spans="1:13" s="17" customFormat="1" ht="31.5" customHeight="1">
      <c r="A286" s="669" t="s">
        <v>1668</v>
      </c>
      <c r="B286" s="670"/>
      <c r="C286" s="671"/>
      <c r="D286" s="672"/>
      <c r="E286" s="673">
        <f t="shared" si="131"/>
        <v>109347.63</v>
      </c>
      <c r="F286" s="673">
        <f aca="true" t="shared" si="133" ref="F286:M286">F287+F295+F305+F358+F378</f>
        <v>0</v>
      </c>
      <c r="G286" s="673">
        <f t="shared" si="133"/>
        <v>0</v>
      </c>
      <c r="H286" s="673">
        <f t="shared" si="133"/>
        <v>9347.63</v>
      </c>
      <c r="I286" s="673">
        <f t="shared" si="133"/>
        <v>100000</v>
      </c>
      <c r="J286" s="673">
        <f t="shared" si="133"/>
        <v>0</v>
      </c>
      <c r="K286" s="673">
        <f t="shared" si="133"/>
        <v>113940.23046</v>
      </c>
      <c r="L286" s="673">
        <f t="shared" si="133"/>
        <v>114377.62098</v>
      </c>
      <c r="M286" s="674">
        <f t="shared" si="133"/>
        <v>113830.88283</v>
      </c>
    </row>
    <row r="287" spans="1:13" s="17" customFormat="1" ht="21" customHeight="1">
      <c r="A287" s="617" t="s">
        <v>1667</v>
      </c>
      <c r="B287" s="618"/>
      <c r="C287" s="618"/>
      <c r="D287" s="619">
        <v>50.07</v>
      </c>
      <c r="E287" s="24">
        <f t="shared" si="131"/>
        <v>0</v>
      </c>
      <c r="F287" s="24">
        <f aca="true" t="shared" si="134" ref="F287:M287">F288+F292</f>
        <v>0</v>
      </c>
      <c r="G287" s="24">
        <f t="shared" si="134"/>
        <v>0</v>
      </c>
      <c r="H287" s="24">
        <f t="shared" si="134"/>
        <v>0</v>
      </c>
      <c r="I287" s="24">
        <f t="shared" si="134"/>
        <v>0</v>
      </c>
      <c r="J287" s="24">
        <f t="shared" si="134"/>
        <v>0</v>
      </c>
      <c r="K287" s="24">
        <f t="shared" si="134"/>
        <v>0</v>
      </c>
      <c r="L287" s="24">
        <f t="shared" si="134"/>
        <v>0</v>
      </c>
      <c r="M287" s="554">
        <f t="shared" si="134"/>
        <v>0</v>
      </c>
    </row>
    <row r="288" spans="1:13" s="17" customFormat="1" ht="15.75">
      <c r="A288" s="459" t="s">
        <v>1666</v>
      </c>
      <c r="B288" s="460"/>
      <c r="C288" s="461"/>
      <c r="D288" s="2" t="s">
        <v>1665</v>
      </c>
      <c r="E288" s="24">
        <f t="shared" si="131"/>
        <v>0</v>
      </c>
      <c r="F288" s="24">
        <f aca="true" t="shared" si="135" ref="F288:M288">F290</f>
        <v>0</v>
      </c>
      <c r="G288" s="24">
        <f t="shared" si="135"/>
        <v>0</v>
      </c>
      <c r="H288" s="24">
        <f t="shared" si="135"/>
        <v>0</v>
      </c>
      <c r="I288" s="24">
        <f t="shared" si="135"/>
        <v>0</v>
      </c>
      <c r="J288" s="24">
        <f t="shared" si="135"/>
        <v>0</v>
      </c>
      <c r="K288" s="24">
        <f t="shared" si="135"/>
        <v>0</v>
      </c>
      <c r="L288" s="24">
        <f t="shared" si="135"/>
        <v>0</v>
      </c>
      <c r="M288" s="554">
        <f t="shared" si="135"/>
        <v>0</v>
      </c>
    </row>
    <row r="289" spans="1:13" s="17" customFormat="1" ht="15.75">
      <c r="A289" s="462" t="s">
        <v>603</v>
      </c>
      <c r="B289" s="460"/>
      <c r="C289" s="463"/>
      <c r="D289" s="2"/>
      <c r="E289" s="24"/>
      <c r="F289" s="24"/>
      <c r="G289" s="24"/>
      <c r="H289" s="24"/>
      <c r="I289" s="24"/>
      <c r="J289" s="620"/>
      <c r="K289" s="24"/>
      <c r="L289" s="24"/>
      <c r="M289" s="554"/>
    </row>
    <row r="290" spans="1:13" s="17" customFormat="1" ht="15.75">
      <c r="A290" s="465"/>
      <c r="B290" s="466" t="s">
        <v>1664</v>
      </c>
      <c r="C290" s="463"/>
      <c r="D290" s="2" t="s">
        <v>1663</v>
      </c>
      <c r="E290" s="24">
        <f aca="true" t="shared" si="136" ref="E290:E296">G290+H290+I290+J290</f>
        <v>0</v>
      </c>
      <c r="F290" s="24">
        <f aca="true" t="shared" si="137" ref="F290:M290">F291</f>
        <v>0</v>
      </c>
      <c r="G290" s="24">
        <f t="shared" si="137"/>
        <v>0</v>
      </c>
      <c r="H290" s="24">
        <f t="shared" si="137"/>
        <v>0</v>
      </c>
      <c r="I290" s="24">
        <f t="shared" si="137"/>
        <v>0</v>
      </c>
      <c r="J290" s="24">
        <f t="shared" si="137"/>
        <v>0</v>
      </c>
      <c r="K290" s="24">
        <f t="shared" si="137"/>
        <v>0</v>
      </c>
      <c r="L290" s="24">
        <f t="shared" si="137"/>
        <v>0</v>
      </c>
      <c r="M290" s="554">
        <f t="shared" si="137"/>
        <v>0</v>
      </c>
    </row>
    <row r="291" spans="1:13" s="3" customFormat="1" ht="14.25" customHeight="1">
      <c r="A291" s="302"/>
      <c r="B291" s="303"/>
      <c r="C291" s="304" t="s">
        <v>107</v>
      </c>
      <c r="D291" s="2" t="s">
        <v>1662</v>
      </c>
      <c r="E291" s="24">
        <f t="shared" si="136"/>
        <v>0</v>
      </c>
      <c r="F291" s="55"/>
      <c r="G291" s="55">
        <v>0</v>
      </c>
      <c r="H291" s="55">
        <v>0</v>
      </c>
      <c r="I291" s="55">
        <v>0</v>
      </c>
      <c r="J291" s="518">
        <v>0</v>
      </c>
      <c r="K291" s="55">
        <v>0</v>
      </c>
      <c r="L291" s="55">
        <v>0</v>
      </c>
      <c r="M291" s="470">
        <v>0</v>
      </c>
    </row>
    <row r="292" spans="1:13" s="3" customFormat="1" ht="15.75">
      <c r="A292" s="294" t="s">
        <v>1661</v>
      </c>
      <c r="B292" s="295"/>
      <c r="C292" s="296"/>
      <c r="D292" s="30" t="s">
        <v>1660</v>
      </c>
      <c r="E292" s="24">
        <f t="shared" si="136"/>
        <v>0</v>
      </c>
      <c r="F292" s="55">
        <f aca="true" t="shared" si="138" ref="F292:M292">F293+F294</f>
        <v>0</v>
      </c>
      <c r="G292" s="55">
        <f t="shared" si="138"/>
        <v>0</v>
      </c>
      <c r="H292" s="55">
        <f t="shared" si="138"/>
        <v>0</v>
      </c>
      <c r="I292" s="55">
        <f t="shared" si="138"/>
        <v>0</v>
      </c>
      <c r="J292" s="55">
        <f t="shared" si="138"/>
        <v>0</v>
      </c>
      <c r="K292" s="55">
        <f t="shared" si="138"/>
        <v>0</v>
      </c>
      <c r="L292" s="55">
        <f t="shared" si="138"/>
        <v>0</v>
      </c>
      <c r="M292" s="470">
        <f t="shared" si="138"/>
        <v>0</v>
      </c>
    </row>
    <row r="293" spans="1:13" s="3" customFormat="1" ht="15.75">
      <c r="A293" s="311"/>
      <c r="B293" s="313" t="s">
        <v>620</v>
      </c>
      <c r="C293" s="296"/>
      <c r="D293" s="2" t="s">
        <v>1659</v>
      </c>
      <c r="E293" s="24">
        <f t="shared" si="136"/>
        <v>0</v>
      </c>
      <c r="F293" s="55"/>
      <c r="G293" s="55"/>
      <c r="H293" s="55"/>
      <c r="I293" s="55"/>
      <c r="J293" s="518"/>
      <c r="K293" s="55"/>
      <c r="L293" s="55"/>
      <c r="M293" s="470"/>
    </row>
    <row r="294" spans="1:13" s="3" customFormat="1" ht="14.25" customHeight="1">
      <c r="A294" s="302"/>
      <c r="B294" s="303" t="s">
        <v>652</v>
      </c>
      <c r="C294" s="315"/>
      <c r="D294" s="2" t="s">
        <v>1658</v>
      </c>
      <c r="E294" s="24">
        <f t="shared" si="136"/>
        <v>0</v>
      </c>
      <c r="F294" s="55"/>
      <c r="G294" s="55"/>
      <c r="H294" s="55"/>
      <c r="I294" s="55"/>
      <c r="J294" s="518"/>
      <c r="K294" s="55"/>
      <c r="L294" s="55"/>
      <c r="M294" s="470"/>
    </row>
    <row r="295" spans="1:13" s="3" customFormat="1" ht="31.5" customHeight="1">
      <c r="A295" s="621" t="s">
        <v>1657</v>
      </c>
      <c r="B295" s="622"/>
      <c r="C295" s="623"/>
      <c r="D295" s="30">
        <v>59.07</v>
      </c>
      <c r="E295" s="24">
        <f t="shared" si="136"/>
        <v>0</v>
      </c>
      <c r="F295" s="7">
        <f aca="true" t="shared" si="139" ref="F295:M295">F296+F299</f>
        <v>0</v>
      </c>
      <c r="G295" s="7">
        <f t="shared" si="139"/>
        <v>0</v>
      </c>
      <c r="H295" s="7">
        <f t="shared" si="139"/>
        <v>0</v>
      </c>
      <c r="I295" s="7">
        <f t="shared" si="139"/>
        <v>0</v>
      </c>
      <c r="J295" s="7">
        <f t="shared" si="139"/>
        <v>0</v>
      </c>
      <c r="K295" s="7">
        <f t="shared" si="139"/>
        <v>0</v>
      </c>
      <c r="L295" s="7">
        <f t="shared" si="139"/>
        <v>0</v>
      </c>
      <c r="M295" s="204">
        <f t="shared" si="139"/>
        <v>0</v>
      </c>
    </row>
    <row r="296" spans="1:13" s="3" customFormat="1" ht="15.75">
      <c r="A296" s="311" t="s">
        <v>1656</v>
      </c>
      <c r="B296" s="320"/>
      <c r="C296" s="321"/>
      <c r="D296" s="30">
        <v>60.07</v>
      </c>
      <c r="E296" s="24">
        <f t="shared" si="136"/>
        <v>0</v>
      </c>
      <c r="F296" s="55">
        <f aca="true" t="shared" si="140" ref="F296:M296">F298</f>
        <v>0</v>
      </c>
      <c r="G296" s="55">
        <f t="shared" si="140"/>
        <v>0</v>
      </c>
      <c r="H296" s="55">
        <f t="shared" si="140"/>
        <v>0</v>
      </c>
      <c r="I296" s="55">
        <f t="shared" si="140"/>
        <v>0</v>
      </c>
      <c r="J296" s="55">
        <f t="shared" si="140"/>
        <v>0</v>
      </c>
      <c r="K296" s="55">
        <f t="shared" si="140"/>
        <v>0</v>
      </c>
      <c r="L296" s="55">
        <f t="shared" si="140"/>
        <v>0</v>
      </c>
      <c r="M296" s="470">
        <f t="shared" si="140"/>
        <v>0</v>
      </c>
    </row>
    <row r="297" spans="1:13" s="3" customFormat="1" ht="15.75">
      <c r="A297" s="298" t="s">
        <v>603</v>
      </c>
      <c r="B297" s="299"/>
      <c r="C297" s="300"/>
      <c r="D297" s="2"/>
      <c r="E297" s="24"/>
      <c r="F297" s="55"/>
      <c r="G297" s="55"/>
      <c r="H297" s="55"/>
      <c r="I297" s="55"/>
      <c r="J297" s="518"/>
      <c r="K297" s="55"/>
      <c r="L297" s="55"/>
      <c r="M297" s="470"/>
    </row>
    <row r="298" spans="1:13" s="3" customFormat="1" ht="12" customHeight="1">
      <c r="A298" s="302"/>
      <c r="B298" s="303" t="s">
        <v>653</v>
      </c>
      <c r="C298" s="296"/>
      <c r="D298" s="2" t="s">
        <v>1655</v>
      </c>
      <c r="E298" s="24">
        <f>G298+H298+I298+J298</f>
        <v>0</v>
      </c>
      <c r="F298" s="55"/>
      <c r="G298" s="55"/>
      <c r="H298" s="55"/>
      <c r="I298" s="55"/>
      <c r="J298" s="518"/>
      <c r="K298" s="55"/>
      <c r="L298" s="55"/>
      <c r="M298" s="470"/>
    </row>
    <row r="299" spans="1:13" s="3" customFormat="1" ht="29.25" customHeight="1">
      <c r="A299" s="621" t="s">
        <v>1654</v>
      </c>
      <c r="B299" s="622"/>
      <c r="C299" s="623"/>
      <c r="D299" s="30">
        <v>61.07</v>
      </c>
      <c r="E299" s="24">
        <f>G299+H299+I299+J299</f>
        <v>0</v>
      </c>
      <c r="F299" s="7">
        <f aca="true" t="shared" si="141" ref="F299:M299">F301+F303+F304</f>
        <v>0</v>
      </c>
      <c r="G299" s="7">
        <f t="shared" si="141"/>
        <v>0</v>
      </c>
      <c r="H299" s="7">
        <f t="shared" si="141"/>
        <v>0</v>
      </c>
      <c r="I299" s="7">
        <f t="shared" si="141"/>
        <v>0</v>
      </c>
      <c r="J299" s="7">
        <f t="shared" si="141"/>
        <v>0</v>
      </c>
      <c r="K299" s="7">
        <f t="shared" si="141"/>
        <v>0</v>
      </c>
      <c r="L299" s="7">
        <f t="shared" si="141"/>
        <v>0</v>
      </c>
      <c r="M299" s="204">
        <f t="shared" si="141"/>
        <v>0</v>
      </c>
    </row>
    <row r="300" spans="1:13" s="3" customFormat="1" ht="14.25" customHeight="1">
      <c r="A300" s="298" t="s">
        <v>603</v>
      </c>
      <c r="B300" s="299"/>
      <c r="C300" s="300"/>
      <c r="D300" s="2"/>
      <c r="E300" s="24"/>
      <c r="F300" s="55"/>
      <c r="G300" s="55"/>
      <c r="H300" s="55"/>
      <c r="I300" s="55"/>
      <c r="J300" s="518"/>
      <c r="K300" s="55"/>
      <c r="L300" s="55"/>
      <c r="M300" s="470"/>
    </row>
    <row r="301" spans="1:13" s="3" customFormat="1" ht="15.75" customHeight="1">
      <c r="A301" s="302"/>
      <c r="B301" s="322" t="s">
        <v>1653</v>
      </c>
      <c r="C301" s="296"/>
      <c r="D301" s="2" t="s">
        <v>1652</v>
      </c>
      <c r="E301" s="24">
        <f aca="true" t="shared" si="142" ref="E301:E306">G301+H301+I301+J301</f>
        <v>0</v>
      </c>
      <c r="F301" s="55">
        <f aca="true" t="shared" si="143" ref="F301:M301">F302</f>
        <v>0</v>
      </c>
      <c r="G301" s="55">
        <f t="shared" si="143"/>
        <v>0</v>
      </c>
      <c r="H301" s="55">
        <f t="shared" si="143"/>
        <v>0</v>
      </c>
      <c r="I301" s="55">
        <f t="shared" si="143"/>
        <v>0</v>
      </c>
      <c r="J301" s="55">
        <f t="shared" si="143"/>
        <v>0</v>
      </c>
      <c r="K301" s="55">
        <f t="shared" si="143"/>
        <v>0</v>
      </c>
      <c r="L301" s="55">
        <f t="shared" si="143"/>
        <v>0</v>
      </c>
      <c r="M301" s="470">
        <f t="shared" si="143"/>
        <v>0</v>
      </c>
    </row>
    <row r="302" spans="1:13" s="3" customFormat="1" ht="14.25" customHeight="1">
      <c r="A302" s="302"/>
      <c r="B302" s="322"/>
      <c r="C302" s="304" t="s">
        <v>394</v>
      </c>
      <c r="D302" s="2" t="s">
        <v>1651</v>
      </c>
      <c r="E302" s="24">
        <f t="shared" si="142"/>
        <v>0</v>
      </c>
      <c r="F302" s="55"/>
      <c r="G302" s="55"/>
      <c r="H302" s="55"/>
      <c r="I302" s="55"/>
      <c r="J302" s="518"/>
      <c r="K302" s="55"/>
      <c r="L302" s="55"/>
      <c r="M302" s="470"/>
    </row>
    <row r="303" spans="1:13" s="3" customFormat="1" ht="18" customHeight="1">
      <c r="A303" s="302"/>
      <c r="B303" s="322" t="s">
        <v>536</v>
      </c>
      <c r="C303" s="296"/>
      <c r="D303" s="2" t="s">
        <v>1650</v>
      </c>
      <c r="E303" s="24">
        <f t="shared" si="142"/>
        <v>0</v>
      </c>
      <c r="F303" s="55"/>
      <c r="G303" s="55"/>
      <c r="H303" s="55"/>
      <c r="I303" s="55"/>
      <c r="J303" s="518"/>
      <c r="K303" s="55"/>
      <c r="L303" s="55"/>
      <c r="M303" s="470"/>
    </row>
    <row r="304" spans="1:13" s="3" customFormat="1" ht="15.75">
      <c r="A304" s="302"/>
      <c r="B304" s="322" t="s">
        <v>48</v>
      </c>
      <c r="C304" s="296"/>
      <c r="D304" s="2" t="s">
        <v>1649</v>
      </c>
      <c r="E304" s="24">
        <f t="shared" si="142"/>
        <v>0</v>
      </c>
      <c r="F304" s="55"/>
      <c r="G304" s="55"/>
      <c r="H304" s="55"/>
      <c r="I304" s="55"/>
      <c r="J304" s="518"/>
      <c r="K304" s="55"/>
      <c r="L304" s="55"/>
      <c r="M304" s="470"/>
    </row>
    <row r="305" spans="1:13" s="270" customFormat="1" ht="27.75" customHeight="1">
      <c r="A305" s="624" t="s">
        <v>1648</v>
      </c>
      <c r="B305" s="625"/>
      <c r="C305" s="626"/>
      <c r="D305" s="483" t="s">
        <v>1647</v>
      </c>
      <c r="E305" s="24">
        <f t="shared" si="142"/>
        <v>0</v>
      </c>
      <c r="F305" s="220">
        <f aca="true" t="shared" si="144" ref="F305:M305">F306+F322+F330+F347</f>
        <v>0</v>
      </c>
      <c r="G305" s="220">
        <f t="shared" si="144"/>
        <v>0</v>
      </c>
      <c r="H305" s="220">
        <f t="shared" si="144"/>
        <v>0</v>
      </c>
      <c r="I305" s="220">
        <f t="shared" si="144"/>
        <v>0</v>
      </c>
      <c r="J305" s="220">
        <f t="shared" si="144"/>
        <v>0</v>
      </c>
      <c r="K305" s="220">
        <f t="shared" si="144"/>
        <v>0</v>
      </c>
      <c r="L305" s="220">
        <f t="shared" si="144"/>
        <v>0</v>
      </c>
      <c r="M305" s="627">
        <f t="shared" si="144"/>
        <v>0</v>
      </c>
    </row>
    <row r="306" spans="1:13" s="17" customFormat="1" ht="22.5" customHeight="1">
      <c r="A306" s="624" t="s">
        <v>1646</v>
      </c>
      <c r="B306" s="625"/>
      <c r="C306" s="626"/>
      <c r="D306" s="2" t="s">
        <v>1645</v>
      </c>
      <c r="E306" s="24">
        <f t="shared" si="142"/>
        <v>0</v>
      </c>
      <c r="F306" s="24">
        <f aca="true" t="shared" si="145" ref="F306:M306">F308+F311+F315+F316+F318+F321</f>
        <v>0</v>
      </c>
      <c r="G306" s="24">
        <f t="shared" si="145"/>
        <v>0</v>
      </c>
      <c r="H306" s="24">
        <f t="shared" si="145"/>
        <v>0</v>
      </c>
      <c r="I306" s="24">
        <f t="shared" si="145"/>
        <v>0</v>
      </c>
      <c r="J306" s="24">
        <f t="shared" si="145"/>
        <v>0</v>
      </c>
      <c r="K306" s="24">
        <f t="shared" si="145"/>
        <v>0</v>
      </c>
      <c r="L306" s="24">
        <f t="shared" si="145"/>
        <v>0</v>
      </c>
      <c r="M306" s="554">
        <f t="shared" si="145"/>
        <v>0</v>
      </c>
    </row>
    <row r="307" spans="1:13" s="17" customFormat="1" ht="15.75">
      <c r="A307" s="462" t="s">
        <v>603</v>
      </c>
      <c r="B307" s="460"/>
      <c r="C307" s="463"/>
      <c r="D307" s="2"/>
      <c r="E307" s="24"/>
      <c r="F307" s="24"/>
      <c r="G307" s="24"/>
      <c r="H307" s="24"/>
      <c r="I307" s="24"/>
      <c r="J307" s="620"/>
      <c r="K307" s="24"/>
      <c r="L307" s="24"/>
      <c r="M307" s="554"/>
    </row>
    <row r="308" spans="1:13" s="17" customFormat="1" ht="15.75">
      <c r="A308" s="462"/>
      <c r="B308" s="628" t="s">
        <v>1644</v>
      </c>
      <c r="C308" s="629"/>
      <c r="D308" s="16" t="s">
        <v>1643</v>
      </c>
      <c r="E308" s="24">
        <f aca="true" t="shared" si="146" ref="E308:E322">G308+H308+I308+J308</f>
        <v>0</v>
      </c>
      <c r="F308" s="24">
        <f aca="true" t="shared" si="147" ref="F308:M308">SUM(F309:F310)</f>
        <v>0</v>
      </c>
      <c r="G308" s="24">
        <f t="shared" si="147"/>
        <v>0</v>
      </c>
      <c r="H308" s="24">
        <f t="shared" si="147"/>
        <v>0</v>
      </c>
      <c r="I308" s="24">
        <f t="shared" si="147"/>
        <v>0</v>
      </c>
      <c r="J308" s="24">
        <f t="shared" si="147"/>
        <v>0</v>
      </c>
      <c r="K308" s="24">
        <f t="shared" si="147"/>
        <v>0</v>
      </c>
      <c r="L308" s="24">
        <f t="shared" si="147"/>
        <v>0</v>
      </c>
      <c r="M308" s="554">
        <f t="shared" si="147"/>
        <v>0</v>
      </c>
    </row>
    <row r="309" spans="1:13" s="17" customFormat="1" ht="15.75">
      <c r="A309" s="462"/>
      <c r="B309" s="628"/>
      <c r="C309" s="630" t="s">
        <v>354</v>
      </c>
      <c r="D309" s="16" t="s">
        <v>1642</v>
      </c>
      <c r="E309" s="24">
        <f t="shared" si="146"/>
        <v>0</v>
      </c>
      <c r="F309" s="24"/>
      <c r="G309" s="24"/>
      <c r="H309" s="24"/>
      <c r="I309" s="24"/>
      <c r="J309" s="620"/>
      <c r="K309" s="24"/>
      <c r="L309" s="24"/>
      <c r="M309" s="554"/>
    </row>
    <row r="310" spans="1:13" s="17" customFormat="1" ht="15.75">
      <c r="A310" s="462"/>
      <c r="B310" s="628"/>
      <c r="C310" s="630" t="s">
        <v>355</v>
      </c>
      <c r="D310" s="16" t="s">
        <v>1641</v>
      </c>
      <c r="E310" s="24">
        <f t="shared" si="146"/>
        <v>0</v>
      </c>
      <c r="F310" s="24"/>
      <c r="G310" s="24"/>
      <c r="H310" s="24"/>
      <c r="I310" s="24"/>
      <c r="J310" s="620"/>
      <c r="K310" s="24"/>
      <c r="L310" s="24"/>
      <c r="M310" s="554"/>
    </row>
    <row r="311" spans="1:13" s="17" customFormat="1" ht="15.75">
      <c r="A311" s="462"/>
      <c r="B311" s="631" t="s">
        <v>1640</v>
      </c>
      <c r="C311" s="312"/>
      <c r="D311" s="16" t="s">
        <v>1639</v>
      </c>
      <c r="E311" s="24">
        <f t="shared" si="146"/>
        <v>0</v>
      </c>
      <c r="F311" s="24">
        <f aca="true" t="shared" si="148" ref="F311:M311">SUM(F312:F314)</f>
        <v>0</v>
      </c>
      <c r="G311" s="24">
        <f t="shared" si="148"/>
        <v>0</v>
      </c>
      <c r="H311" s="24">
        <f t="shared" si="148"/>
        <v>0</v>
      </c>
      <c r="I311" s="24">
        <f t="shared" si="148"/>
        <v>0</v>
      </c>
      <c r="J311" s="24">
        <f t="shared" si="148"/>
        <v>0</v>
      </c>
      <c r="K311" s="24">
        <f t="shared" si="148"/>
        <v>0</v>
      </c>
      <c r="L311" s="24">
        <f t="shared" si="148"/>
        <v>0</v>
      </c>
      <c r="M311" s="554">
        <f t="shared" si="148"/>
        <v>0</v>
      </c>
    </row>
    <row r="312" spans="1:13" s="17" customFormat="1" ht="15.75">
      <c r="A312" s="462"/>
      <c r="B312" s="628"/>
      <c r="C312" s="630" t="s">
        <v>364</v>
      </c>
      <c r="D312" s="16" t="s">
        <v>1638</v>
      </c>
      <c r="E312" s="24">
        <f t="shared" si="146"/>
        <v>0</v>
      </c>
      <c r="F312" s="24"/>
      <c r="G312" s="24"/>
      <c r="H312" s="24"/>
      <c r="I312" s="24"/>
      <c r="J312" s="620"/>
      <c r="K312" s="24"/>
      <c r="L312" s="24"/>
      <c r="M312" s="554"/>
    </row>
    <row r="313" spans="1:13" s="17" customFormat="1" ht="15.75">
      <c r="A313" s="462"/>
      <c r="B313" s="628"/>
      <c r="C313" s="630" t="s">
        <v>1009</v>
      </c>
      <c r="D313" s="16" t="s">
        <v>1637</v>
      </c>
      <c r="E313" s="24">
        <f t="shared" si="146"/>
        <v>0</v>
      </c>
      <c r="F313" s="24"/>
      <c r="G313" s="24"/>
      <c r="H313" s="24"/>
      <c r="I313" s="24"/>
      <c r="J313" s="620"/>
      <c r="K313" s="24"/>
      <c r="L313" s="24"/>
      <c r="M313" s="554"/>
    </row>
    <row r="314" spans="1:13" s="17" customFormat="1" ht="15.75">
      <c r="A314" s="462"/>
      <c r="B314" s="628"/>
      <c r="C314" s="632" t="s">
        <v>770</v>
      </c>
      <c r="D314" s="16" t="s">
        <v>1636</v>
      </c>
      <c r="E314" s="24">
        <f t="shared" si="146"/>
        <v>0</v>
      </c>
      <c r="F314" s="24"/>
      <c r="G314" s="24"/>
      <c r="H314" s="24"/>
      <c r="I314" s="24"/>
      <c r="J314" s="620"/>
      <c r="K314" s="24"/>
      <c r="L314" s="24"/>
      <c r="M314" s="554"/>
    </row>
    <row r="315" spans="1:13" s="17" customFormat="1" ht="15.75">
      <c r="A315" s="462"/>
      <c r="B315" s="628" t="s">
        <v>1635</v>
      </c>
      <c r="C315" s="632"/>
      <c r="D315" s="16" t="s">
        <v>1634</v>
      </c>
      <c r="E315" s="24">
        <f t="shared" si="146"/>
        <v>0</v>
      </c>
      <c r="F315" s="24"/>
      <c r="G315" s="24"/>
      <c r="H315" s="24"/>
      <c r="I315" s="24"/>
      <c r="J315" s="620"/>
      <c r="K315" s="24"/>
      <c r="L315" s="24"/>
      <c r="M315" s="554"/>
    </row>
    <row r="316" spans="1:13" s="17" customFormat="1" ht="15.75">
      <c r="A316" s="462"/>
      <c r="B316" s="628" t="s">
        <v>1633</v>
      </c>
      <c r="C316" s="629"/>
      <c r="D316" s="16" t="s">
        <v>1632</v>
      </c>
      <c r="E316" s="24">
        <f t="shared" si="146"/>
        <v>0</v>
      </c>
      <c r="F316" s="24">
        <f aca="true" t="shared" si="149" ref="F316:M316">F317</f>
        <v>0</v>
      </c>
      <c r="G316" s="24">
        <f t="shared" si="149"/>
        <v>0</v>
      </c>
      <c r="H316" s="24">
        <f t="shared" si="149"/>
        <v>0</v>
      </c>
      <c r="I316" s="24">
        <f t="shared" si="149"/>
        <v>0</v>
      </c>
      <c r="J316" s="24">
        <f t="shared" si="149"/>
        <v>0</v>
      </c>
      <c r="K316" s="24">
        <f t="shared" si="149"/>
        <v>0</v>
      </c>
      <c r="L316" s="24">
        <f t="shared" si="149"/>
        <v>0</v>
      </c>
      <c r="M316" s="554">
        <f t="shared" si="149"/>
        <v>0</v>
      </c>
    </row>
    <row r="317" spans="1:13" s="17" customFormat="1" ht="15.75">
      <c r="A317" s="462"/>
      <c r="B317" s="628"/>
      <c r="C317" s="630" t="s">
        <v>33</v>
      </c>
      <c r="D317" s="16" t="s">
        <v>1631</v>
      </c>
      <c r="E317" s="24">
        <f t="shared" si="146"/>
        <v>0</v>
      </c>
      <c r="F317" s="24"/>
      <c r="G317" s="24"/>
      <c r="H317" s="24"/>
      <c r="I317" s="24"/>
      <c r="J317" s="620"/>
      <c r="K317" s="24"/>
      <c r="L317" s="24"/>
      <c r="M317" s="554"/>
    </row>
    <row r="318" spans="1:13" s="3" customFormat="1" ht="15.75" customHeight="1">
      <c r="A318" s="302"/>
      <c r="B318" s="303" t="s">
        <v>1630</v>
      </c>
      <c r="C318" s="304"/>
      <c r="D318" s="2" t="s">
        <v>1629</v>
      </c>
      <c r="E318" s="24">
        <f t="shared" si="146"/>
        <v>0</v>
      </c>
      <c r="F318" s="55">
        <f aca="true" t="shared" si="150" ref="F318:M318">SUM(F319:F320)</f>
        <v>0</v>
      </c>
      <c r="G318" s="55">
        <f t="shared" si="150"/>
        <v>0</v>
      </c>
      <c r="H318" s="55">
        <f t="shared" si="150"/>
        <v>0</v>
      </c>
      <c r="I318" s="55">
        <f t="shared" si="150"/>
        <v>0</v>
      </c>
      <c r="J318" s="55">
        <f t="shared" si="150"/>
        <v>0</v>
      </c>
      <c r="K318" s="55">
        <f t="shared" si="150"/>
        <v>0</v>
      </c>
      <c r="L318" s="55">
        <f t="shared" si="150"/>
        <v>0</v>
      </c>
      <c r="M318" s="470">
        <f t="shared" si="150"/>
        <v>0</v>
      </c>
    </row>
    <row r="319" spans="1:13" s="3" customFormat="1" ht="15" customHeight="1">
      <c r="A319" s="302"/>
      <c r="B319" s="303"/>
      <c r="C319" s="304" t="s">
        <v>34</v>
      </c>
      <c r="D319" s="2" t="s">
        <v>1628</v>
      </c>
      <c r="E319" s="24">
        <f t="shared" si="146"/>
        <v>0</v>
      </c>
      <c r="F319" s="55"/>
      <c r="G319" s="55"/>
      <c r="H319" s="55"/>
      <c r="I319" s="55"/>
      <c r="J319" s="518"/>
      <c r="K319" s="55"/>
      <c r="L319" s="55"/>
      <c r="M319" s="470"/>
    </row>
    <row r="320" spans="1:13" s="3" customFormat="1" ht="14.25" customHeight="1">
      <c r="A320" s="302"/>
      <c r="B320" s="303"/>
      <c r="C320" s="304" t="s">
        <v>365</v>
      </c>
      <c r="D320" s="2" t="s">
        <v>1627</v>
      </c>
      <c r="E320" s="24">
        <f t="shared" si="146"/>
        <v>0</v>
      </c>
      <c r="F320" s="55"/>
      <c r="G320" s="55"/>
      <c r="H320" s="55"/>
      <c r="I320" s="55"/>
      <c r="J320" s="518"/>
      <c r="K320" s="55"/>
      <c r="L320" s="55"/>
      <c r="M320" s="470"/>
    </row>
    <row r="321" spans="1:13" s="17" customFormat="1" ht="15.75">
      <c r="A321" s="462"/>
      <c r="B321" s="633" t="s">
        <v>655</v>
      </c>
      <c r="C321" s="632"/>
      <c r="D321" s="16" t="s">
        <v>1626</v>
      </c>
      <c r="E321" s="24">
        <f t="shared" si="146"/>
        <v>0</v>
      </c>
      <c r="F321" s="24"/>
      <c r="G321" s="24"/>
      <c r="H321" s="24"/>
      <c r="I321" s="24"/>
      <c r="J321" s="620"/>
      <c r="K321" s="24"/>
      <c r="L321" s="24"/>
      <c r="M321" s="554"/>
    </row>
    <row r="322" spans="1:13" s="17" customFormat="1" ht="15.75">
      <c r="A322" s="488" t="s">
        <v>1625</v>
      </c>
      <c r="B322" s="633"/>
      <c r="C322" s="632"/>
      <c r="D322" s="16" t="s">
        <v>1624</v>
      </c>
      <c r="E322" s="24">
        <f t="shared" si="146"/>
        <v>0</v>
      </c>
      <c r="F322" s="24">
        <f aca="true" t="shared" si="151" ref="F322:M322">F324+F327+F328</f>
        <v>0</v>
      </c>
      <c r="G322" s="24">
        <f t="shared" si="151"/>
        <v>0</v>
      </c>
      <c r="H322" s="24">
        <f t="shared" si="151"/>
        <v>0</v>
      </c>
      <c r="I322" s="24">
        <f t="shared" si="151"/>
        <v>0</v>
      </c>
      <c r="J322" s="24">
        <f t="shared" si="151"/>
        <v>0</v>
      </c>
      <c r="K322" s="24">
        <f t="shared" si="151"/>
        <v>0</v>
      </c>
      <c r="L322" s="24">
        <f t="shared" si="151"/>
        <v>0</v>
      </c>
      <c r="M322" s="554">
        <f t="shared" si="151"/>
        <v>0</v>
      </c>
    </row>
    <row r="323" spans="1:13" s="17" customFormat="1" ht="15.75">
      <c r="A323" s="462" t="s">
        <v>603</v>
      </c>
      <c r="B323" s="633"/>
      <c r="C323" s="632"/>
      <c r="D323" s="16"/>
      <c r="E323" s="24"/>
      <c r="F323" s="24"/>
      <c r="G323" s="24"/>
      <c r="H323" s="24"/>
      <c r="I323" s="24"/>
      <c r="J323" s="620"/>
      <c r="K323" s="24"/>
      <c r="L323" s="24"/>
      <c r="M323" s="554"/>
    </row>
    <row r="324" spans="1:13" s="17" customFormat="1" ht="15.75">
      <c r="A324" s="462"/>
      <c r="B324" s="631" t="s">
        <v>1623</v>
      </c>
      <c r="C324" s="312"/>
      <c r="D324" s="16" t="s">
        <v>1622</v>
      </c>
      <c r="E324" s="24">
        <f aca="true" t="shared" si="152" ref="E324:E330">G324+H324+I324+J324</f>
        <v>0</v>
      </c>
      <c r="F324" s="24">
        <f aca="true" t="shared" si="153" ref="F324:M324">SUM(F325:F326)</f>
        <v>0</v>
      </c>
      <c r="G324" s="24">
        <f t="shared" si="153"/>
        <v>0</v>
      </c>
      <c r="H324" s="24">
        <f t="shared" si="153"/>
        <v>0</v>
      </c>
      <c r="I324" s="24">
        <f t="shared" si="153"/>
        <v>0</v>
      </c>
      <c r="J324" s="24">
        <f t="shared" si="153"/>
        <v>0</v>
      </c>
      <c r="K324" s="24">
        <f t="shared" si="153"/>
        <v>0</v>
      </c>
      <c r="L324" s="24">
        <f t="shared" si="153"/>
        <v>0</v>
      </c>
      <c r="M324" s="554">
        <f t="shared" si="153"/>
        <v>0</v>
      </c>
    </row>
    <row r="325" spans="1:13" s="17" customFormat="1" ht="15.75">
      <c r="A325" s="462"/>
      <c r="B325" s="633"/>
      <c r="C325" s="632" t="s">
        <v>1058</v>
      </c>
      <c r="D325" s="16" t="s">
        <v>1621</v>
      </c>
      <c r="E325" s="24">
        <f t="shared" si="152"/>
        <v>0</v>
      </c>
      <c r="F325" s="24"/>
      <c r="G325" s="24"/>
      <c r="H325" s="24"/>
      <c r="I325" s="24"/>
      <c r="J325" s="620"/>
      <c r="K325" s="24"/>
      <c r="L325" s="24"/>
      <c r="M325" s="554"/>
    </row>
    <row r="326" spans="1:13" s="3" customFormat="1" ht="12" customHeight="1">
      <c r="A326" s="326"/>
      <c r="B326" s="313"/>
      <c r="C326" s="324" t="s">
        <v>452</v>
      </c>
      <c r="D326" s="2" t="s">
        <v>1620</v>
      </c>
      <c r="E326" s="24">
        <f t="shared" si="152"/>
        <v>0</v>
      </c>
      <c r="F326" s="55"/>
      <c r="G326" s="55"/>
      <c r="H326" s="55"/>
      <c r="I326" s="55"/>
      <c r="J326" s="518"/>
      <c r="K326" s="55"/>
      <c r="L326" s="55"/>
      <c r="M326" s="470"/>
    </row>
    <row r="327" spans="1:13" s="3" customFormat="1" ht="12.75" customHeight="1">
      <c r="A327" s="326"/>
      <c r="B327" s="313" t="s">
        <v>859</v>
      </c>
      <c r="C327" s="324"/>
      <c r="D327" s="2" t="s">
        <v>1619</v>
      </c>
      <c r="E327" s="24">
        <f t="shared" si="152"/>
        <v>0</v>
      </c>
      <c r="F327" s="55"/>
      <c r="G327" s="55"/>
      <c r="H327" s="55"/>
      <c r="I327" s="55"/>
      <c r="J327" s="518"/>
      <c r="K327" s="55"/>
      <c r="L327" s="55"/>
      <c r="M327" s="470"/>
    </row>
    <row r="328" spans="1:13" s="17" customFormat="1" ht="15.75">
      <c r="A328" s="462"/>
      <c r="B328" s="633" t="s">
        <v>1618</v>
      </c>
      <c r="C328" s="632"/>
      <c r="D328" s="16" t="s">
        <v>1617</v>
      </c>
      <c r="E328" s="24">
        <f t="shared" si="152"/>
        <v>0</v>
      </c>
      <c r="F328" s="24">
        <f aca="true" t="shared" si="154" ref="F328:M328">F329</f>
        <v>0</v>
      </c>
      <c r="G328" s="24">
        <f t="shared" si="154"/>
        <v>0</v>
      </c>
      <c r="H328" s="24">
        <f t="shared" si="154"/>
        <v>0</v>
      </c>
      <c r="I328" s="24">
        <f t="shared" si="154"/>
        <v>0</v>
      </c>
      <c r="J328" s="24">
        <f t="shared" si="154"/>
        <v>0</v>
      </c>
      <c r="K328" s="24">
        <f t="shared" si="154"/>
        <v>0</v>
      </c>
      <c r="L328" s="24">
        <f t="shared" si="154"/>
        <v>0</v>
      </c>
      <c r="M328" s="554">
        <f t="shared" si="154"/>
        <v>0</v>
      </c>
    </row>
    <row r="329" spans="1:13" s="17" customFormat="1" ht="15.75">
      <c r="A329" s="462"/>
      <c r="B329" s="633"/>
      <c r="C329" s="632" t="s">
        <v>723</v>
      </c>
      <c r="D329" s="16" t="s">
        <v>1616</v>
      </c>
      <c r="E329" s="24">
        <f t="shared" si="152"/>
        <v>0</v>
      </c>
      <c r="F329" s="24"/>
      <c r="G329" s="24"/>
      <c r="H329" s="24"/>
      <c r="I329" s="24"/>
      <c r="J329" s="620"/>
      <c r="K329" s="24"/>
      <c r="L329" s="24"/>
      <c r="M329" s="554"/>
    </row>
    <row r="330" spans="1:13" s="17" customFormat="1" ht="15.75">
      <c r="A330" s="624" t="s">
        <v>1615</v>
      </c>
      <c r="B330" s="625"/>
      <c r="C330" s="626"/>
      <c r="D330" s="16" t="s">
        <v>1614</v>
      </c>
      <c r="E330" s="24">
        <f t="shared" si="152"/>
        <v>0</v>
      </c>
      <c r="F330" s="24">
        <f aca="true" t="shared" si="155" ref="F330:M330">F332+F342+F346</f>
        <v>0</v>
      </c>
      <c r="G330" s="24">
        <f t="shared" si="155"/>
        <v>0</v>
      </c>
      <c r="H330" s="24">
        <f t="shared" si="155"/>
        <v>0</v>
      </c>
      <c r="I330" s="24">
        <f t="shared" si="155"/>
        <v>0</v>
      </c>
      <c r="J330" s="24">
        <f t="shared" si="155"/>
        <v>0</v>
      </c>
      <c r="K330" s="24">
        <f t="shared" si="155"/>
        <v>0</v>
      </c>
      <c r="L330" s="24">
        <f t="shared" si="155"/>
        <v>0</v>
      </c>
      <c r="M330" s="554">
        <f t="shared" si="155"/>
        <v>0</v>
      </c>
    </row>
    <row r="331" spans="1:13" s="17" customFormat="1" ht="15.75">
      <c r="A331" s="462" t="s">
        <v>603</v>
      </c>
      <c r="B331" s="460"/>
      <c r="C331" s="463"/>
      <c r="D331" s="2"/>
      <c r="E331" s="24"/>
      <c r="F331" s="24"/>
      <c r="G331" s="24"/>
      <c r="H331" s="24"/>
      <c r="I331" s="24"/>
      <c r="J331" s="620"/>
      <c r="K331" s="24"/>
      <c r="L331" s="24"/>
      <c r="M331" s="554"/>
    </row>
    <row r="332" spans="1:13" s="17" customFormat="1" ht="30" customHeight="1">
      <c r="A332" s="462"/>
      <c r="B332" s="634" t="s">
        <v>1613</v>
      </c>
      <c r="C332" s="635"/>
      <c r="D332" s="2" t="s">
        <v>1612</v>
      </c>
      <c r="E332" s="24">
        <f aca="true" t="shared" si="156" ref="E332:E347">G332+H332+I332+J332</f>
        <v>0</v>
      </c>
      <c r="F332" s="24">
        <f aca="true" t="shared" si="157" ref="F332:M332">SUM(F333:F341)</f>
        <v>0</v>
      </c>
      <c r="G332" s="24">
        <f t="shared" si="157"/>
        <v>0</v>
      </c>
      <c r="H332" s="24">
        <f t="shared" si="157"/>
        <v>0</v>
      </c>
      <c r="I332" s="24">
        <f t="shared" si="157"/>
        <v>0</v>
      </c>
      <c r="J332" s="24">
        <f t="shared" si="157"/>
        <v>0</v>
      </c>
      <c r="K332" s="24">
        <f t="shared" si="157"/>
        <v>0</v>
      </c>
      <c r="L332" s="24">
        <f t="shared" si="157"/>
        <v>0</v>
      </c>
      <c r="M332" s="554">
        <f t="shared" si="157"/>
        <v>0</v>
      </c>
    </row>
    <row r="333" spans="1:13" s="17" customFormat="1" ht="15.75">
      <c r="A333" s="462"/>
      <c r="B333" s="460"/>
      <c r="C333" s="463" t="s">
        <v>725</v>
      </c>
      <c r="D333" s="2" t="s">
        <v>1611</v>
      </c>
      <c r="E333" s="24">
        <f t="shared" si="156"/>
        <v>0</v>
      </c>
      <c r="F333" s="24"/>
      <c r="G333" s="24"/>
      <c r="H333" s="24"/>
      <c r="I333" s="24"/>
      <c r="J333" s="620"/>
      <c r="K333" s="24"/>
      <c r="L333" s="24"/>
      <c r="M333" s="554"/>
    </row>
    <row r="334" spans="1:13" s="17" customFormat="1" ht="15.75">
      <c r="A334" s="462"/>
      <c r="B334" s="460"/>
      <c r="C334" s="463" t="s">
        <v>726</v>
      </c>
      <c r="D334" s="2" t="s">
        <v>1610</v>
      </c>
      <c r="E334" s="24">
        <f t="shared" si="156"/>
        <v>0</v>
      </c>
      <c r="F334" s="24"/>
      <c r="G334" s="24"/>
      <c r="H334" s="24"/>
      <c r="I334" s="24"/>
      <c r="J334" s="620"/>
      <c r="K334" s="24"/>
      <c r="L334" s="24"/>
      <c r="M334" s="554"/>
    </row>
    <row r="335" spans="1:13" s="17" customFormat="1" ht="15.75">
      <c r="A335" s="462"/>
      <c r="B335" s="460"/>
      <c r="C335" s="463" t="s">
        <v>840</v>
      </c>
      <c r="D335" s="2" t="s">
        <v>1609</v>
      </c>
      <c r="E335" s="24">
        <f t="shared" si="156"/>
        <v>0</v>
      </c>
      <c r="F335" s="24"/>
      <c r="G335" s="24">
        <v>0</v>
      </c>
      <c r="H335" s="24">
        <v>0</v>
      </c>
      <c r="I335" s="24">
        <v>0</v>
      </c>
      <c r="J335" s="620">
        <v>0</v>
      </c>
      <c r="K335" s="24">
        <v>0</v>
      </c>
      <c r="L335" s="24">
        <v>0</v>
      </c>
      <c r="M335" s="554">
        <v>0</v>
      </c>
    </row>
    <row r="336" spans="1:13" s="17" customFormat="1" ht="15.75">
      <c r="A336" s="462"/>
      <c r="B336" s="460"/>
      <c r="C336" s="463" t="s">
        <v>841</v>
      </c>
      <c r="D336" s="2" t="s">
        <v>1608</v>
      </c>
      <c r="E336" s="24">
        <f t="shared" si="156"/>
        <v>0</v>
      </c>
      <c r="F336" s="24"/>
      <c r="G336" s="24"/>
      <c r="H336" s="24"/>
      <c r="I336" s="24"/>
      <c r="J336" s="620"/>
      <c r="K336" s="24"/>
      <c r="L336" s="24"/>
      <c r="M336" s="554"/>
    </row>
    <row r="337" spans="1:13" s="17" customFormat="1" ht="15.75">
      <c r="A337" s="494"/>
      <c r="B337" s="495"/>
      <c r="C337" s="496" t="s">
        <v>842</v>
      </c>
      <c r="D337" s="2" t="s">
        <v>1607</v>
      </c>
      <c r="E337" s="24">
        <f t="shared" si="156"/>
        <v>0</v>
      </c>
      <c r="F337" s="24"/>
      <c r="G337" s="24"/>
      <c r="H337" s="24"/>
      <c r="I337" s="24"/>
      <c r="J337" s="620"/>
      <c r="K337" s="24"/>
      <c r="L337" s="24"/>
      <c r="M337" s="554"/>
    </row>
    <row r="338" spans="1:13" s="17" customFormat="1" ht="15.75">
      <c r="A338" s="462"/>
      <c r="B338" s="460"/>
      <c r="C338" s="463" t="s">
        <v>843</v>
      </c>
      <c r="D338" s="2" t="s">
        <v>1606</v>
      </c>
      <c r="E338" s="24">
        <f t="shared" si="156"/>
        <v>0</v>
      </c>
      <c r="F338" s="24"/>
      <c r="G338" s="24"/>
      <c r="H338" s="24"/>
      <c r="I338" s="24"/>
      <c r="J338" s="620"/>
      <c r="K338" s="24"/>
      <c r="L338" s="24"/>
      <c r="M338" s="554"/>
    </row>
    <row r="339" spans="1:13" s="17" customFormat="1" ht="15.75">
      <c r="A339" s="462"/>
      <c r="B339" s="460"/>
      <c r="C339" s="636" t="s">
        <v>1518</v>
      </c>
      <c r="D339" s="2" t="s">
        <v>1605</v>
      </c>
      <c r="E339" s="24">
        <f t="shared" si="156"/>
        <v>0</v>
      </c>
      <c r="F339" s="24"/>
      <c r="G339" s="24"/>
      <c r="H339" s="24"/>
      <c r="I339" s="24"/>
      <c r="J339" s="620"/>
      <c r="K339" s="24"/>
      <c r="L339" s="24"/>
      <c r="M339" s="554"/>
    </row>
    <row r="340" spans="1:13" s="17" customFormat="1" ht="15.75">
      <c r="A340" s="462"/>
      <c r="B340" s="460"/>
      <c r="C340" s="463" t="s">
        <v>240</v>
      </c>
      <c r="D340" s="2" t="s">
        <v>1604</v>
      </c>
      <c r="E340" s="24">
        <f t="shared" si="156"/>
        <v>0</v>
      </c>
      <c r="F340" s="24"/>
      <c r="G340" s="24"/>
      <c r="H340" s="24"/>
      <c r="I340" s="24"/>
      <c r="J340" s="620"/>
      <c r="K340" s="24"/>
      <c r="L340" s="24"/>
      <c r="M340" s="554"/>
    </row>
    <row r="341" spans="1:13" s="17" customFormat="1" ht="15.75">
      <c r="A341" s="462"/>
      <c r="B341" s="460"/>
      <c r="C341" s="463" t="s">
        <v>241</v>
      </c>
      <c r="D341" s="2" t="s">
        <v>1603</v>
      </c>
      <c r="E341" s="24">
        <f t="shared" si="156"/>
        <v>0</v>
      </c>
      <c r="F341" s="24"/>
      <c r="G341" s="24"/>
      <c r="H341" s="24"/>
      <c r="I341" s="24"/>
      <c r="J341" s="620"/>
      <c r="K341" s="24"/>
      <c r="L341" s="24"/>
      <c r="M341" s="554"/>
    </row>
    <row r="342" spans="1:13" s="3" customFormat="1" ht="15.75">
      <c r="A342" s="326"/>
      <c r="B342" s="631" t="s">
        <v>1602</v>
      </c>
      <c r="C342" s="312"/>
      <c r="D342" s="2" t="s">
        <v>1601</v>
      </c>
      <c r="E342" s="24">
        <f t="shared" si="156"/>
        <v>0</v>
      </c>
      <c r="F342" s="55">
        <f aca="true" t="shared" si="158" ref="F342:M342">F343+F344+F345</f>
        <v>0</v>
      </c>
      <c r="G342" s="55">
        <f t="shared" si="158"/>
        <v>0</v>
      </c>
      <c r="H342" s="55">
        <f t="shared" si="158"/>
        <v>0</v>
      </c>
      <c r="I342" s="55">
        <f t="shared" si="158"/>
        <v>0</v>
      </c>
      <c r="J342" s="55">
        <f t="shared" si="158"/>
        <v>0</v>
      </c>
      <c r="K342" s="55">
        <f t="shared" si="158"/>
        <v>0</v>
      </c>
      <c r="L342" s="55">
        <f t="shared" si="158"/>
        <v>0</v>
      </c>
      <c r="M342" s="470">
        <f t="shared" si="158"/>
        <v>0</v>
      </c>
    </row>
    <row r="343" spans="1:13" s="3" customFormat="1" ht="15.75">
      <c r="A343" s="326"/>
      <c r="B343" s="303"/>
      <c r="C343" s="324" t="s">
        <v>56</v>
      </c>
      <c r="D343" s="32" t="s">
        <v>1600</v>
      </c>
      <c r="E343" s="24">
        <f t="shared" si="156"/>
        <v>0</v>
      </c>
      <c r="F343" s="55"/>
      <c r="G343" s="55"/>
      <c r="H343" s="55"/>
      <c r="I343" s="55"/>
      <c r="J343" s="518"/>
      <c r="K343" s="55"/>
      <c r="L343" s="55"/>
      <c r="M343" s="470"/>
    </row>
    <row r="344" spans="1:13" s="3" customFormat="1" ht="15.75">
      <c r="A344" s="326"/>
      <c r="B344" s="303"/>
      <c r="C344" s="324" t="s">
        <v>57</v>
      </c>
      <c r="D344" s="32" t="s">
        <v>1599</v>
      </c>
      <c r="E344" s="24">
        <f t="shared" si="156"/>
        <v>0</v>
      </c>
      <c r="F344" s="55"/>
      <c r="G344" s="55"/>
      <c r="H344" s="55"/>
      <c r="I344" s="55"/>
      <c r="J344" s="518"/>
      <c r="K344" s="55"/>
      <c r="L344" s="55"/>
      <c r="M344" s="470"/>
    </row>
    <row r="345" spans="1:13" s="3" customFormat="1" ht="26.25" customHeight="1">
      <c r="A345" s="326"/>
      <c r="B345" s="303"/>
      <c r="C345" s="80" t="s">
        <v>58</v>
      </c>
      <c r="D345" s="32" t="s">
        <v>1598</v>
      </c>
      <c r="E345" s="24">
        <f t="shared" si="156"/>
        <v>0</v>
      </c>
      <c r="F345" s="55"/>
      <c r="G345" s="55"/>
      <c r="H345" s="55"/>
      <c r="I345" s="55"/>
      <c r="J345" s="518"/>
      <c r="K345" s="55"/>
      <c r="L345" s="55"/>
      <c r="M345" s="470"/>
    </row>
    <row r="346" spans="1:13" s="17" customFormat="1" ht="15.75">
      <c r="A346" s="465"/>
      <c r="B346" s="628" t="s">
        <v>125</v>
      </c>
      <c r="C346" s="619"/>
      <c r="D346" s="16" t="s">
        <v>1597</v>
      </c>
      <c r="E346" s="24">
        <f t="shared" si="156"/>
        <v>0</v>
      </c>
      <c r="F346" s="24"/>
      <c r="G346" s="24"/>
      <c r="H346" s="24"/>
      <c r="I346" s="24"/>
      <c r="J346" s="620"/>
      <c r="K346" s="24"/>
      <c r="L346" s="24"/>
      <c r="M346" s="554"/>
    </row>
    <row r="347" spans="1:13" s="17" customFormat="1" ht="33.75" customHeight="1">
      <c r="A347" s="637" t="s">
        <v>1596</v>
      </c>
      <c r="B347" s="638"/>
      <c r="C347" s="639"/>
      <c r="D347" s="499" t="s">
        <v>1595</v>
      </c>
      <c r="E347" s="24">
        <f t="shared" si="156"/>
        <v>0</v>
      </c>
      <c r="F347" s="24">
        <f aca="true" t="shared" si="159" ref="F347:M347">F349+F350+F351+F352+F353+F356</f>
        <v>0</v>
      </c>
      <c r="G347" s="24">
        <f t="shared" si="159"/>
        <v>0</v>
      </c>
      <c r="H347" s="24">
        <f t="shared" si="159"/>
        <v>0</v>
      </c>
      <c r="I347" s="24">
        <f t="shared" si="159"/>
        <v>0</v>
      </c>
      <c r="J347" s="24">
        <f t="shared" si="159"/>
        <v>0</v>
      </c>
      <c r="K347" s="24">
        <f t="shared" si="159"/>
        <v>0</v>
      </c>
      <c r="L347" s="24">
        <f t="shared" si="159"/>
        <v>0</v>
      </c>
      <c r="M347" s="554">
        <f t="shared" si="159"/>
        <v>0</v>
      </c>
    </row>
    <row r="348" spans="1:13" s="17" customFormat="1" ht="15.75">
      <c r="A348" s="462" t="s">
        <v>603</v>
      </c>
      <c r="B348" s="460"/>
      <c r="C348" s="463"/>
      <c r="D348" s="499"/>
      <c r="E348" s="24"/>
      <c r="F348" s="24"/>
      <c r="G348" s="24"/>
      <c r="H348" s="24"/>
      <c r="I348" s="24"/>
      <c r="J348" s="620"/>
      <c r="K348" s="24"/>
      <c r="L348" s="24"/>
      <c r="M348" s="554"/>
    </row>
    <row r="349" spans="1:13" s="17" customFormat="1" ht="15.75">
      <c r="A349" s="465"/>
      <c r="B349" s="460" t="s">
        <v>923</v>
      </c>
      <c r="C349" s="500"/>
      <c r="D349" s="499" t="s">
        <v>1594</v>
      </c>
      <c r="E349" s="24">
        <f aca="true" t="shared" si="160" ref="E349:E359">G349+H349+I349+J349</f>
        <v>0</v>
      </c>
      <c r="F349" s="24"/>
      <c r="G349" s="24"/>
      <c r="H349" s="24"/>
      <c r="I349" s="24"/>
      <c r="J349" s="620"/>
      <c r="K349" s="24"/>
      <c r="L349" s="24"/>
      <c r="M349" s="554"/>
    </row>
    <row r="350" spans="1:13" s="17" customFormat="1" ht="15.75">
      <c r="A350" s="465"/>
      <c r="B350" s="460" t="s">
        <v>346</v>
      </c>
      <c r="C350" s="500"/>
      <c r="D350" s="499" t="s">
        <v>1593</v>
      </c>
      <c r="E350" s="24">
        <f t="shared" si="160"/>
        <v>0</v>
      </c>
      <c r="F350" s="24"/>
      <c r="G350" s="24"/>
      <c r="H350" s="24"/>
      <c r="I350" s="24"/>
      <c r="J350" s="620"/>
      <c r="K350" s="24"/>
      <c r="L350" s="24"/>
      <c r="M350" s="554"/>
    </row>
    <row r="351" spans="1:13" s="3" customFormat="1" ht="12" customHeight="1">
      <c r="A351" s="326"/>
      <c r="B351" s="313" t="s">
        <v>1517</v>
      </c>
      <c r="C351" s="324"/>
      <c r="D351" s="2" t="s">
        <v>1592</v>
      </c>
      <c r="E351" s="24">
        <f t="shared" si="160"/>
        <v>0</v>
      </c>
      <c r="F351" s="23"/>
      <c r="G351" s="23"/>
      <c r="H351" s="23"/>
      <c r="I351" s="55"/>
      <c r="J351" s="518"/>
      <c r="K351" s="23"/>
      <c r="L351" s="23"/>
      <c r="M351" s="25"/>
    </row>
    <row r="352" spans="1:13" s="3" customFormat="1" ht="18" customHeight="1">
      <c r="A352" s="326"/>
      <c r="B352" s="313" t="s">
        <v>1018</v>
      </c>
      <c r="C352" s="313"/>
      <c r="D352" s="2" t="s">
        <v>1591</v>
      </c>
      <c r="E352" s="24">
        <f t="shared" si="160"/>
        <v>0</v>
      </c>
      <c r="F352" s="55"/>
      <c r="G352" s="55"/>
      <c r="H352" s="55"/>
      <c r="I352" s="55"/>
      <c r="J352" s="518"/>
      <c r="K352" s="55"/>
      <c r="L352" s="55"/>
      <c r="M352" s="470"/>
    </row>
    <row r="353" spans="1:13" s="17" customFormat="1" ht="15.75">
      <c r="A353" s="465"/>
      <c r="B353" s="460" t="s">
        <v>1590</v>
      </c>
      <c r="C353" s="500"/>
      <c r="D353" s="499" t="s">
        <v>1589</v>
      </c>
      <c r="E353" s="24">
        <f t="shared" si="160"/>
        <v>0</v>
      </c>
      <c r="F353" s="24">
        <f aca="true" t="shared" si="161" ref="F353:M353">SUM(F354:F355)</f>
        <v>0</v>
      </c>
      <c r="G353" s="24">
        <f t="shared" si="161"/>
        <v>0</v>
      </c>
      <c r="H353" s="24">
        <f t="shared" si="161"/>
        <v>0</v>
      </c>
      <c r="I353" s="24">
        <f t="shared" si="161"/>
        <v>0</v>
      </c>
      <c r="J353" s="24">
        <f t="shared" si="161"/>
        <v>0</v>
      </c>
      <c r="K353" s="24">
        <f t="shared" si="161"/>
        <v>0</v>
      </c>
      <c r="L353" s="24">
        <f t="shared" si="161"/>
        <v>0</v>
      </c>
      <c r="M353" s="554">
        <f t="shared" si="161"/>
        <v>0</v>
      </c>
    </row>
    <row r="354" spans="1:13" s="17" customFormat="1" ht="15.75">
      <c r="A354" s="465"/>
      <c r="B354" s="460"/>
      <c r="C354" s="463" t="s">
        <v>295</v>
      </c>
      <c r="D354" s="499" t="s">
        <v>1588</v>
      </c>
      <c r="E354" s="24">
        <f t="shared" si="160"/>
        <v>0</v>
      </c>
      <c r="F354" s="24"/>
      <c r="G354" s="24"/>
      <c r="H354" s="24"/>
      <c r="I354" s="24"/>
      <c r="J354" s="620"/>
      <c r="K354" s="24"/>
      <c r="L354" s="24"/>
      <c r="M354" s="554"/>
    </row>
    <row r="355" spans="1:13" s="17" customFormat="1" ht="15.75">
      <c r="A355" s="465"/>
      <c r="B355" s="460"/>
      <c r="C355" s="463" t="s">
        <v>1516</v>
      </c>
      <c r="D355" s="499" t="s">
        <v>1587</v>
      </c>
      <c r="E355" s="24">
        <f t="shared" si="160"/>
        <v>0</v>
      </c>
      <c r="F355" s="24"/>
      <c r="G355" s="24"/>
      <c r="H355" s="24"/>
      <c r="I355" s="24"/>
      <c r="J355" s="620"/>
      <c r="K355" s="24"/>
      <c r="L355" s="24"/>
      <c r="M355" s="554"/>
    </row>
    <row r="356" spans="1:13" s="3" customFormat="1" ht="18" customHeight="1">
      <c r="A356" s="302"/>
      <c r="B356" s="303" t="s">
        <v>1586</v>
      </c>
      <c r="C356" s="324"/>
      <c r="D356" s="2" t="s">
        <v>1585</v>
      </c>
      <c r="E356" s="24">
        <f t="shared" si="160"/>
        <v>0</v>
      </c>
      <c r="F356" s="55">
        <f aca="true" t="shared" si="162" ref="F356:M356">F357</f>
        <v>0</v>
      </c>
      <c r="G356" s="55">
        <f t="shared" si="162"/>
        <v>0</v>
      </c>
      <c r="H356" s="55">
        <f t="shared" si="162"/>
        <v>0</v>
      </c>
      <c r="I356" s="55">
        <f t="shared" si="162"/>
        <v>0</v>
      </c>
      <c r="J356" s="55">
        <f t="shared" si="162"/>
        <v>0</v>
      </c>
      <c r="K356" s="55">
        <f t="shared" si="162"/>
        <v>0</v>
      </c>
      <c r="L356" s="55">
        <f t="shared" si="162"/>
        <v>0</v>
      </c>
      <c r="M356" s="470">
        <f t="shared" si="162"/>
        <v>0</v>
      </c>
    </row>
    <row r="357" spans="1:13" s="3" customFormat="1" ht="15" customHeight="1">
      <c r="A357" s="302"/>
      <c r="B357" s="303"/>
      <c r="C357" s="324" t="s">
        <v>138</v>
      </c>
      <c r="D357" s="2" t="s">
        <v>1584</v>
      </c>
      <c r="E357" s="24">
        <f t="shared" si="160"/>
        <v>0</v>
      </c>
      <c r="F357" s="27"/>
      <c r="G357" s="55"/>
      <c r="H357" s="55"/>
      <c r="I357" s="55"/>
      <c r="J357" s="518"/>
      <c r="K357" s="27"/>
      <c r="L357" s="55"/>
      <c r="M357" s="470"/>
    </row>
    <row r="358" spans="1:13" s="17" customFormat="1" ht="38.25" customHeight="1">
      <c r="A358" s="624" t="s">
        <v>1583</v>
      </c>
      <c r="B358" s="625"/>
      <c r="C358" s="626"/>
      <c r="D358" s="499"/>
      <c r="E358" s="24">
        <f t="shared" si="160"/>
        <v>109347.63</v>
      </c>
      <c r="F358" s="24">
        <f aca="true" t="shared" si="163" ref="F358:M358">F359+F370</f>
        <v>0</v>
      </c>
      <c r="G358" s="24">
        <f t="shared" si="163"/>
        <v>0</v>
      </c>
      <c r="H358" s="24">
        <f t="shared" si="163"/>
        <v>9347.63</v>
      </c>
      <c r="I358" s="24">
        <f t="shared" si="163"/>
        <v>100000</v>
      </c>
      <c r="J358" s="24">
        <f t="shared" si="163"/>
        <v>0</v>
      </c>
      <c r="K358" s="24">
        <f t="shared" si="163"/>
        <v>113940.23046</v>
      </c>
      <c r="L358" s="24">
        <f t="shared" si="163"/>
        <v>114377.62098</v>
      </c>
      <c r="M358" s="554">
        <f t="shared" si="163"/>
        <v>113830.88283</v>
      </c>
    </row>
    <row r="359" spans="1:13" s="17" customFormat="1" ht="33.75" customHeight="1">
      <c r="A359" s="640" t="s">
        <v>1582</v>
      </c>
      <c r="B359" s="641"/>
      <c r="C359" s="642"/>
      <c r="D359" s="2" t="s">
        <v>1581</v>
      </c>
      <c r="E359" s="24">
        <f t="shared" si="160"/>
        <v>109347.63</v>
      </c>
      <c r="F359" s="24">
        <f aca="true" t="shared" si="164" ref="F359:M359">F361+F364+F367+F368+F369</f>
        <v>0</v>
      </c>
      <c r="G359" s="24">
        <f t="shared" si="164"/>
        <v>0</v>
      </c>
      <c r="H359" s="24">
        <f t="shared" si="164"/>
        <v>9347.63</v>
      </c>
      <c r="I359" s="24">
        <f t="shared" si="164"/>
        <v>100000</v>
      </c>
      <c r="J359" s="24">
        <f t="shared" si="164"/>
        <v>0</v>
      </c>
      <c r="K359" s="24">
        <f t="shared" si="164"/>
        <v>113940.23046</v>
      </c>
      <c r="L359" s="24">
        <f t="shared" si="164"/>
        <v>114377.62098</v>
      </c>
      <c r="M359" s="554">
        <f t="shared" si="164"/>
        <v>113830.88283</v>
      </c>
    </row>
    <row r="360" spans="1:13" s="17" customFormat="1" ht="15.75">
      <c r="A360" s="462" t="s">
        <v>603</v>
      </c>
      <c r="B360" s="460"/>
      <c r="C360" s="463"/>
      <c r="D360" s="2"/>
      <c r="E360" s="24"/>
      <c r="F360" s="24"/>
      <c r="G360" s="24"/>
      <c r="H360" s="24"/>
      <c r="I360" s="24"/>
      <c r="J360" s="620"/>
      <c r="K360" s="24"/>
      <c r="L360" s="24"/>
      <c r="M360" s="554"/>
    </row>
    <row r="361" spans="1:13" s="17" customFormat="1" ht="15.75">
      <c r="A361" s="462"/>
      <c r="B361" s="643" t="s">
        <v>1580</v>
      </c>
      <c r="C361" s="644"/>
      <c r="D361" s="16" t="s">
        <v>1579</v>
      </c>
      <c r="E361" s="24">
        <f aca="true" t="shared" si="165" ref="E361:E370">G361+H361+I361+J361</f>
        <v>109347.63</v>
      </c>
      <c r="F361" s="24">
        <f aca="true" t="shared" si="166" ref="F361:M361">SUM(F362:F363)</f>
        <v>0</v>
      </c>
      <c r="G361" s="24">
        <f t="shared" si="166"/>
        <v>0</v>
      </c>
      <c r="H361" s="24">
        <f t="shared" si="166"/>
        <v>9347.63</v>
      </c>
      <c r="I361" s="24">
        <f t="shared" si="166"/>
        <v>100000</v>
      </c>
      <c r="J361" s="24">
        <f t="shared" si="166"/>
        <v>0</v>
      </c>
      <c r="K361" s="24">
        <f t="shared" si="166"/>
        <v>113940.23046</v>
      </c>
      <c r="L361" s="24">
        <f t="shared" si="166"/>
        <v>114377.62098</v>
      </c>
      <c r="M361" s="554">
        <f t="shared" si="166"/>
        <v>113830.88283</v>
      </c>
    </row>
    <row r="362" spans="1:13" s="17" customFormat="1" ht="15.75">
      <c r="A362" s="462"/>
      <c r="B362" s="628"/>
      <c r="C362" s="632" t="s">
        <v>189</v>
      </c>
      <c r="D362" s="16" t="s">
        <v>1578</v>
      </c>
      <c r="E362" s="24">
        <f t="shared" si="165"/>
        <v>0</v>
      </c>
      <c r="F362" s="24"/>
      <c r="G362" s="24"/>
      <c r="H362" s="24"/>
      <c r="I362" s="24"/>
      <c r="J362" s="620"/>
      <c r="K362" s="24"/>
      <c r="L362" s="24"/>
      <c r="M362" s="554"/>
    </row>
    <row r="363" spans="1:13" s="17" customFormat="1" ht="15.75">
      <c r="A363" s="462"/>
      <c r="B363" s="628"/>
      <c r="C363" s="629" t="s">
        <v>558</v>
      </c>
      <c r="D363" s="16" t="s">
        <v>1577</v>
      </c>
      <c r="E363" s="24">
        <f t="shared" si="165"/>
        <v>109347.63</v>
      </c>
      <c r="F363" s="24"/>
      <c r="G363" s="24">
        <v>0</v>
      </c>
      <c r="H363" s="24">
        <v>9347.63</v>
      </c>
      <c r="I363" s="24">
        <v>100000</v>
      </c>
      <c r="J363" s="620">
        <v>0</v>
      </c>
      <c r="K363" s="354">
        <f>(E363*(4.2)/100+E363)</f>
        <v>113940.23046</v>
      </c>
      <c r="L363" s="354">
        <f>(E363*(4.6)/100+E363)</f>
        <v>114377.62098</v>
      </c>
      <c r="M363" s="355">
        <f>(E363*(4.1)/100+E363)</f>
        <v>113830.88283</v>
      </c>
    </row>
    <row r="364" spans="1:13" s="17" customFormat="1" ht="15.75">
      <c r="A364" s="462"/>
      <c r="B364" s="631" t="s">
        <v>1576</v>
      </c>
      <c r="C364" s="312"/>
      <c r="D364" s="16" t="s">
        <v>1575</v>
      </c>
      <c r="E364" s="24">
        <f t="shared" si="165"/>
        <v>0</v>
      </c>
      <c r="F364" s="24">
        <f aca="true" t="shared" si="167" ref="F364:M364">SUM(F365:F366)</f>
        <v>0</v>
      </c>
      <c r="G364" s="24">
        <f t="shared" si="167"/>
        <v>0</v>
      </c>
      <c r="H364" s="24">
        <f t="shared" si="167"/>
        <v>0</v>
      </c>
      <c r="I364" s="24">
        <f t="shared" si="167"/>
        <v>0</v>
      </c>
      <c r="J364" s="24">
        <f t="shared" si="167"/>
        <v>0</v>
      </c>
      <c r="K364" s="24">
        <f t="shared" si="167"/>
        <v>0</v>
      </c>
      <c r="L364" s="24">
        <f t="shared" si="167"/>
        <v>0</v>
      </c>
      <c r="M364" s="554">
        <f t="shared" si="167"/>
        <v>0</v>
      </c>
    </row>
    <row r="365" spans="1:13" s="17" customFormat="1" ht="15.75">
      <c r="A365" s="462"/>
      <c r="B365" s="633"/>
      <c r="C365" s="630" t="s">
        <v>559</v>
      </c>
      <c r="D365" s="16" t="s">
        <v>1574</v>
      </c>
      <c r="E365" s="24">
        <f t="shared" si="165"/>
        <v>0</v>
      </c>
      <c r="F365" s="24"/>
      <c r="G365" s="24"/>
      <c r="H365" s="24"/>
      <c r="I365" s="24"/>
      <c r="J365" s="620"/>
      <c r="K365" s="24"/>
      <c r="L365" s="24"/>
      <c r="M365" s="554"/>
    </row>
    <row r="366" spans="1:13" s="17" customFormat="1" ht="15.75">
      <c r="A366" s="462"/>
      <c r="B366" s="633"/>
      <c r="C366" s="630" t="s">
        <v>560</v>
      </c>
      <c r="D366" s="16" t="s">
        <v>1573</v>
      </c>
      <c r="E366" s="24">
        <f t="shared" si="165"/>
        <v>0</v>
      </c>
      <c r="F366" s="24"/>
      <c r="G366" s="24"/>
      <c r="H366" s="24"/>
      <c r="I366" s="24"/>
      <c r="J366" s="620"/>
      <c r="K366" s="24"/>
      <c r="L366" s="24"/>
      <c r="M366" s="554"/>
    </row>
    <row r="367" spans="1:13" s="17" customFormat="1" ht="15.75">
      <c r="A367" s="462"/>
      <c r="B367" s="628" t="s">
        <v>874</v>
      </c>
      <c r="C367" s="630"/>
      <c r="D367" s="16" t="s">
        <v>1572</v>
      </c>
      <c r="E367" s="24">
        <f t="shared" si="165"/>
        <v>0</v>
      </c>
      <c r="F367" s="24"/>
      <c r="G367" s="24"/>
      <c r="H367" s="24"/>
      <c r="I367" s="24"/>
      <c r="J367" s="620"/>
      <c r="K367" s="24"/>
      <c r="L367" s="24"/>
      <c r="M367" s="554"/>
    </row>
    <row r="368" spans="1:13" s="17" customFormat="1" ht="15.75">
      <c r="A368" s="462"/>
      <c r="B368" s="628" t="s">
        <v>650</v>
      </c>
      <c r="C368" s="630"/>
      <c r="D368" s="16" t="s">
        <v>1571</v>
      </c>
      <c r="E368" s="24">
        <f t="shared" si="165"/>
        <v>0</v>
      </c>
      <c r="F368" s="24"/>
      <c r="G368" s="24"/>
      <c r="H368" s="24"/>
      <c r="I368" s="24"/>
      <c r="J368" s="620"/>
      <c r="K368" s="24"/>
      <c r="L368" s="24"/>
      <c r="M368" s="554"/>
    </row>
    <row r="369" spans="1:13" s="17" customFormat="1" ht="15.75">
      <c r="A369" s="462"/>
      <c r="B369" s="631" t="s">
        <v>331</v>
      </c>
      <c r="C369" s="312"/>
      <c r="D369" s="16" t="s">
        <v>1570</v>
      </c>
      <c r="E369" s="24">
        <f t="shared" si="165"/>
        <v>0</v>
      </c>
      <c r="F369" s="24"/>
      <c r="G369" s="24"/>
      <c r="H369" s="24"/>
      <c r="I369" s="24"/>
      <c r="J369" s="620"/>
      <c r="K369" s="24"/>
      <c r="L369" s="24"/>
      <c r="M369" s="554"/>
    </row>
    <row r="370" spans="1:13" s="17" customFormat="1" ht="15.75">
      <c r="A370" s="459" t="s">
        <v>1569</v>
      </c>
      <c r="B370" s="460"/>
      <c r="C370" s="461"/>
      <c r="D370" s="2" t="s">
        <v>1568</v>
      </c>
      <c r="E370" s="24">
        <f t="shared" si="165"/>
        <v>0</v>
      </c>
      <c r="F370" s="24">
        <f aca="true" t="shared" si="168" ref="F370:M370">F372+F373+F376+F377</f>
        <v>0</v>
      </c>
      <c r="G370" s="24">
        <f t="shared" si="168"/>
        <v>0</v>
      </c>
      <c r="H370" s="24">
        <f t="shared" si="168"/>
        <v>0</v>
      </c>
      <c r="I370" s="24">
        <f t="shared" si="168"/>
        <v>0</v>
      </c>
      <c r="J370" s="24">
        <f t="shared" si="168"/>
        <v>0</v>
      </c>
      <c r="K370" s="24">
        <f t="shared" si="168"/>
        <v>0</v>
      </c>
      <c r="L370" s="24">
        <f t="shared" si="168"/>
        <v>0</v>
      </c>
      <c r="M370" s="554">
        <f t="shared" si="168"/>
        <v>0</v>
      </c>
    </row>
    <row r="371" spans="1:13" s="17" customFormat="1" ht="14.25" customHeight="1">
      <c r="A371" s="462" t="s">
        <v>603</v>
      </c>
      <c r="B371" s="460"/>
      <c r="C371" s="463"/>
      <c r="D371" s="2"/>
      <c r="E371" s="24"/>
      <c r="F371" s="24"/>
      <c r="G371" s="24"/>
      <c r="H371" s="24"/>
      <c r="I371" s="24"/>
      <c r="J371" s="620"/>
      <c r="K371" s="24"/>
      <c r="L371" s="24"/>
      <c r="M371" s="554"/>
    </row>
    <row r="372" spans="1:13" s="3" customFormat="1" ht="18" customHeight="1">
      <c r="A372" s="298"/>
      <c r="B372" s="329" t="s">
        <v>298</v>
      </c>
      <c r="C372" s="300"/>
      <c r="D372" s="2" t="s">
        <v>1567</v>
      </c>
      <c r="E372" s="24">
        <f aca="true" t="shared" si="169" ref="E372:E379">G372+H372+I372+J372</f>
        <v>0</v>
      </c>
      <c r="F372" s="55"/>
      <c r="G372" s="55"/>
      <c r="H372" s="55"/>
      <c r="I372" s="55"/>
      <c r="J372" s="518"/>
      <c r="K372" s="55"/>
      <c r="L372" s="55"/>
      <c r="M372" s="470"/>
    </row>
    <row r="373" spans="1:13" s="17" customFormat="1" ht="15.75">
      <c r="A373" s="462"/>
      <c r="B373" s="631" t="s">
        <v>1566</v>
      </c>
      <c r="C373" s="312"/>
      <c r="D373" s="16" t="s">
        <v>1565</v>
      </c>
      <c r="E373" s="24">
        <f t="shared" si="169"/>
        <v>0</v>
      </c>
      <c r="F373" s="24">
        <f aca="true" t="shared" si="170" ref="F373:M373">SUM(F374:F375)</f>
        <v>0</v>
      </c>
      <c r="G373" s="24">
        <f t="shared" si="170"/>
        <v>0</v>
      </c>
      <c r="H373" s="24">
        <f t="shared" si="170"/>
        <v>0</v>
      </c>
      <c r="I373" s="24">
        <f t="shared" si="170"/>
        <v>0</v>
      </c>
      <c r="J373" s="24">
        <f t="shared" si="170"/>
        <v>0</v>
      </c>
      <c r="K373" s="24">
        <f t="shared" si="170"/>
        <v>0</v>
      </c>
      <c r="L373" s="24">
        <f t="shared" si="170"/>
        <v>0</v>
      </c>
      <c r="M373" s="554">
        <f t="shared" si="170"/>
        <v>0</v>
      </c>
    </row>
    <row r="374" spans="1:13" s="17" customFormat="1" ht="15.75">
      <c r="A374" s="462"/>
      <c r="B374" s="628"/>
      <c r="C374" s="630" t="s">
        <v>561</v>
      </c>
      <c r="D374" s="16" t="s">
        <v>1564</v>
      </c>
      <c r="E374" s="24">
        <f t="shared" si="169"/>
        <v>0</v>
      </c>
      <c r="F374" s="24"/>
      <c r="G374" s="24"/>
      <c r="H374" s="24"/>
      <c r="I374" s="24"/>
      <c r="J374" s="620"/>
      <c r="K374" s="24"/>
      <c r="L374" s="24"/>
      <c r="M374" s="554"/>
    </row>
    <row r="375" spans="1:13" s="17" customFormat="1" ht="15.75">
      <c r="A375" s="462"/>
      <c r="B375" s="628"/>
      <c r="C375" s="630" t="s">
        <v>962</v>
      </c>
      <c r="D375" s="16" t="s">
        <v>1563</v>
      </c>
      <c r="E375" s="24">
        <f t="shared" si="169"/>
        <v>0</v>
      </c>
      <c r="F375" s="24"/>
      <c r="G375" s="24"/>
      <c r="H375" s="24"/>
      <c r="I375" s="24"/>
      <c r="J375" s="620"/>
      <c r="K375" s="24"/>
      <c r="L375" s="24"/>
      <c r="M375" s="554"/>
    </row>
    <row r="376" spans="1:13" s="17" customFormat="1" ht="15.75">
      <c r="A376" s="462"/>
      <c r="B376" s="628" t="s">
        <v>181</v>
      </c>
      <c r="C376" s="630"/>
      <c r="D376" s="16" t="s">
        <v>1562</v>
      </c>
      <c r="E376" s="24">
        <f t="shared" si="169"/>
        <v>0</v>
      </c>
      <c r="F376" s="24"/>
      <c r="G376" s="24"/>
      <c r="H376" s="24"/>
      <c r="I376" s="24"/>
      <c r="J376" s="620"/>
      <c r="K376" s="24"/>
      <c r="L376" s="24"/>
      <c r="M376" s="554"/>
    </row>
    <row r="377" spans="1:13" s="17" customFormat="1" ht="15.75">
      <c r="A377" s="462"/>
      <c r="B377" s="628" t="s">
        <v>156</v>
      </c>
      <c r="C377" s="630"/>
      <c r="D377" s="16" t="s">
        <v>1561</v>
      </c>
      <c r="E377" s="24">
        <f t="shared" si="169"/>
        <v>0</v>
      </c>
      <c r="F377" s="24"/>
      <c r="G377" s="24"/>
      <c r="H377" s="24"/>
      <c r="I377" s="24"/>
      <c r="J377" s="620"/>
      <c r="K377" s="24"/>
      <c r="L377" s="24"/>
      <c r="M377" s="554"/>
    </row>
    <row r="378" spans="1:13" s="17" customFormat="1" ht="18" customHeight="1">
      <c r="A378" s="488" t="s">
        <v>1560</v>
      </c>
      <c r="B378" s="645"/>
      <c r="C378" s="619"/>
      <c r="D378" s="483">
        <v>79.07</v>
      </c>
      <c r="E378" s="24">
        <f t="shared" si="169"/>
        <v>0</v>
      </c>
      <c r="F378" s="24">
        <f aca="true" t="shared" si="171" ref="F378:M378">F379+F385+F390+F396+F405</f>
        <v>0</v>
      </c>
      <c r="G378" s="24">
        <f t="shared" si="171"/>
        <v>0</v>
      </c>
      <c r="H378" s="24">
        <f t="shared" si="171"/>
        <v>0</v>
      </c>
      <c r="I378" s="24">
        <f t="shared" si="171"/>
        <v>0</v>
      </c>
      <c r="J378" s="24">
        <f t="shared" si="171"/>
        <v>0</v>
      </c>
      <c r="K378" s="24">
        <f t="shared" si="171"/>
        <v>0</v>
      </c>
      <c r="L378" s="24">
        <f t="shared" si="171"/>
        <v>0</v>
      </c>
      <c r="M378" s="554">
        <f t="shared" si="171"/>
        <v>0</v>
      </c>
    </row>
    <row r="379" spans="1:13" s="17" customFormat="1" ht="15.75">
      <c r="A379" s="646" t="s">
        <v>1559</v>
      </c>
      <c r="B379" s="647"/>
      <c r="C379" s="648"/>
      <c r="D379" s="2" t="s">
        <v>1558</v>
      </c>
      <c r="E379" s="24">
        <f t="shared" si="169"/>
        <v>0</v>
      </c>
      <c r="F379" s="24">
        <f aca="true" t="shared" si="172" ref="F379:M379">F381</f>
        <v>0</v>
      </c>
      <c r="G379" s="24">
        <f t="shared" si="172"/>
        <v>0</v>
      </c>
      <c r="H379" s="24">
        <f t="shared" si="172"/>
        <v>0</v>
      </c>
      <c r="I379" s="24">
        <f t="shared" si="172"/>
        <v>0</v>
      </c>
      <c r="J379" s="24">
        <f t="shared" si="172"/>
        <v>0</v>
      </c>
      <c r="K379" s="24">
        <f t="shared" si="172"/>
        <v>0</v>
      </c>
      <c r="L379" s="24">
        <f t="shared" si="172"/>
        <v>0</v>
      </c>
      <c r="M379" s="554">
        <f t="shared" si="172"/>
        <v>0</v>
      </c>
    </row>
    <row r="380" spans="1:13" s="17" customFormat="1" ht="15.75">
      <c r="A380" s="462" t="s">
        <v>603</v>
      </c>
      <c r="B380" s="460"/>
      <c r="C380" s="463"/>
      <c r="D380" s="2"/>
      <c r="E380" s="24"/>
      <c r="F380" s="24"/>
      <c r="G380" s="24"/>
      <c r="H380" s="24"/>
      <c r="I380" s="24"/>
      <c r="J380" s="620"/>
      <c r="K380" s="24"/>
      <c r="L380" s="24"/>
      <c r="M380" s="554"/>
    </row>
    <row r="381" spans="1:13" s="17" customFormat="1" ht="31.5" customHeight="1">
      <c r="A381" s="488"/>
      <c r="B381" s="649" t="s">
        <v>1557</v>
      </c>
      <c r="C381" s="650"/>
      <c r="D381" s="2" t="s">
        <v>1556</v>
      </c>
      <c r="E381" s="24">
        <f>G381+H381+I381+J381</f>
        <v>0</v>
      </c>
      <c r="F381" s="24">
        <f aca="true" t="shared" si="173" ref="F381:M381">SUM(F382:F384)</f>
        <v>0</v>
      </c>
      <c r="G381" s="24">
        <f t="shared" si="173"/>
        <v>0</v>
      </c>
      <c r="H381" s="24">
        <f t="shared" si="173"/>
        <v>0</v>
      </c>
      <c r="I381" s="24">
        <f t="shared" si="173"/>
        <v>0</v>
      </c>
      <c r="J381" s="24">
        <f t="shared" si="173"/>
        <v>0</v>
      </c>
      <c r="K381" s="24">
        <f t="shared" si="173"/>
        <v>0</v>
      </c>
      <c r="L381" s="24">
        <f t="shared" si="173"/>
        <v>0</v>
      </c>
      <c r="M381" s="554">
        <f t="shared" si="173"/>
        <v>0</v>
      </c>
    </row>
    <row r="382" spans="1:13" s="17" customFormat="1" ht="15.75">
      <c r="A382" s="488"/>
      <c r="B382" s="460"/>
      <c r="C382" s="463" t="s">
        <v>479</v>
      </c>
      <c r="D382" s="2" t="s">
        <v>1555</v>
      </c>
      <c r="E382" s="24">
        <f>G382+H382+I382+J382</f>
        <v>0</v>
      </c>
      <c r="F382" s="24"/>
      <c r="G382" s="24"/>
      <c r="H382" s="24"/>
      <c r="I382" s="24"/>
      <c r="J382" s="620"/>
      <c r="K382" s="24"/>
      <c r="L382" s="24"/>
      <c r="M382" s="554"/>
    </row>
    <row r="383" spans="1:13" s="17" customFormat="1" ht="15.75">
      <c r="A383" s="488"/>
      <c r="B383" s="460"/>
      <c r="C383" s="463" t="s">
        <v>1554</v>
      </c>
      <c r="D383" s="2" t="s">
        <v>1553</v>
      </c>
      <c r="E383" s="24">
        <f>G383+H383+I383+J383</f>
        <v>0</v>
      </c>
      <c r="F383" s="24"/>
      <c r="G383" s="24"/>
      <c r="H383" s="24"/>
      <c r="I383" s="24"/>
      <c r="J383" s="620"/>
      <c r="K383" s="24"/>
      <c r="L383" s="24"/>
      <c r="M383" s="554"/>
    </row>
    <row r="384" spans="1:13" s="17" customFormat="1" ht="15.75">
      <c r="A384" s="488"/>
      <c r="B384" s="460"/>
      <c r="C384" s="463" t="s">
        <v>836</v>
      </c>
      <c r="D384" s="2" t="s">
        <v>1552</v>
      </c>
      <c r="E384" s="24">
        <f>G384+H384+I384+J384</f>
        <v>0</v>
      </c>
      <c r="F384" s="24"/>
      <c r="G384" s="24"/>
      <c r="H384" s="24"/>
      <c r="I384" s="24"/>
      <c r="J384" s="620"/>
      <c r="K384" s="24"/>
      <c r="L384" s="24"/>
      <c r="M384" s="554"/>
    </row>
    <row r="385" spans="1:13" s="17" customFormat="1" ht="18.75" customHeight="1">
      <c r="A385" s="488" t="s">
        <v>1551</v>
      </c>
      <c r="B385" s="460"/>
      <c r="C385" s="463"/>
      <c r="D385" s="2" t="s">
        <v>1550</v>
      </c>
      <c r="E385" s="24">
        <f>G385+H385+I385+J385</f>
        <v>0</v>
      </c>
      <c r="F385" s="24">
        <f aca="true" t="shared" si="174" ref="F385:M385">F387+F388+F389</f>
        <v>0</v>
      </c>
      <c r="G385" s="24">
        <f t="shared" si="174"/>
        <v>0</v>
      </c>
      <c r="H385" s="24">
        <f t="shared" si="174"/>
        <v>0</v>
      </c>
      <c r="I385" s="24">
        <f t="shared" si="174"/>
        <v>0</v>
      </c>
      <c r="J385" s="24">
        <f t="shared" si="174"/>
        <v>0</v>
      </c>
      <c r="K385" s="24">
        <f t="shared" si="174"/>
        <v>0</v>
      </c>
      <c r="L385" s="24">
        <f t="shared" si="174"/>
        <v>0</v>
      </c>
      <c r="M385" s="554">
        <f t="shared" si="174"/>
        <v>0</v>
      </c>
    </row>
    <row r="386" spans="1:13" s="17" customFormat="1" ht="15.75">
      <c r="A386" s="462" t="s">
        <v>603</v>
      </c>
      <c r="B386" s="460"/>
      <c r="C386" s="463"/>
      <c r="D386" s="2"/>
      <c r="E386" s="24"/>
      <c r="F386" s="24"/>
      <c r="G386" s="24"/>
      <c r="H386" s="24"/>
      <c r="I386" s="24"/>
      <c r="J386" s="620"/>
      <c r="K386" s="24"/>
      <c r="L386" s="24"/>
      <c r="M386" s="554"/>
    </row>
    <row r="387" spans="1:13" s="17" customFormat="1" ht="15.75">
      <c r="A387" s="488"/>
      <c r="B387" s="460" t="s">
        <v>1549</v>
      </c>
      <c r="C387" s="463"/>
      <c r="D387" s="2" t="s">
        <v>1548</v>
      </c>
      <c r="E387" s="24">
        <f>G387+H387+I387+J387</f>
        <v>0</v>
      </c>
      <c r="F387" s="24"/>
      <c r="G387" s="24"/>
      <c r="H387" s="24"/>
      <c r="I387" s="24"/>
      <c r="J387" s="620"/>
      <c r="K387" s="24"/>
      <c r="L387" s="24"/>
      <c r="M387" s="554"/>
    </row>
    <row r="388" spans="1:13" s="3" customFormat="1" ht="18" customHeight="1">
      <c r="A388" s="311"/>
      <c r="B388" s="303" t="s">
        <v>675</v>
      </c>
      <c r="C388" s="324"/>
      <c r="D388" s="2" t="s">
        <v>1547</v>
      </c>
      <c r="E388" s="24">
        <f>G388+H388+I388+J388</f>
        <v>0</v>
      </c>
      <c r="F388" s="55"/>
      <c r="G388" s="55"/>
      <c r="H388" s="55"/>
      <c r="I388" s="55"/>
      <c r="J388" s="518"/>
      <c r="K388" s="55"/>
      <c r="L388" s="55"/>
      <c r="M388" s="470"/>
    </row>
    <row r="389" spans="1:13" s="3" customFormat="1" ht="18" customHeight="1">
      <c r="A389" s="311"/>
      <c r="B389" s="313" t="s">
        <v>440</v>
      </c>
      <c r="C389" s="324"/>
      <c r="D389" s="2" t="s">
        <v>1546</v>
      </c>
      <c r="E389" s="24">
        <f>G389+H389+I389+J389</f>
        <v>0</v>
      </c>
      <c r="F389" s="27"/>
      <c r="G389" s="55"/>
      <c r="H389" s="55"/>
      <c r="I389" s="55"/>
      <c r="J389" s="518"/>
      <c r="K389" s="27"/>
      <c r="L389" s="55"/>
      <c r="M389" s="470"/>
    </row>
    <row r="390" spans="1:13" s="3" customFormat="1" ht="21" customHeight="1">
      <c r="A390" s="294" t="s">
        <v>1545</v>
      </c>
      <c r="B390" s="313"/>
      <c r="C390" s="321"/>
      <c r="D390" s="30">
        <v>83.07</v>
      </c>
      <c r="E390" s="24">
        <f>G390+H390+I390+J390</f>
        <v>0</v>
      </c>
      <c r="F390" s="7">
        <f aca="true" t="shared" si="175" ref="F390:M390">F392</f>
        <v>0</v>
      </c>
      <c r="G390" s="7">
        <f t="shared" si="175"/>
        <v>0</v>
      </c>
      <c r="H390" s="7">
        <f t="shared" si="175"/>
        <v>0</v>
      </c>
      <c r="I390" s="7">
        <f t="shared" si="175"/>
        <v>0</v>
      </c>
      <c r="J390" s="7">
        <f t="shared" si="175"/>
        <v>0</v>
      </c>
      <c r="K390" s="7">
        <f t="shared" si="175"/>
        <v>0</v>
      </c>
      <c r="L390" s="7">
        <f t="shared" si="175"/>
        <v>0</v>
      </c>
      <c r="M390" s="204">
        <f t="shared" si="175"/>
        <v>0</v>
      </c>
    </row>
    <row r="391" spans="1:13" s="3" customFormat="1" ht="12" customHeight="1">
      <c r="A391" s="298" t="s">
        <v>603</v>
      </c>
      <c r="B391" s="299"/>
      <c r="C391" s="300"/>
      <c r="D391" s="2"/>
      <c r="E391" s="24"/>
      <c r="F391" s="55"/>
      <c r="G391" s="55"/>
      <c r="H391" s="55"/>
      <c r="I391" s="55"/>
      <c r="J391" s="518"/>
      <c r="K391" s="55"/>
      <c r="L391" s="55"/>
      <c r="M391" s="470"/>
    </row>
    <row r="392" spans="1:13" s="3" customFormat="1" ht="18" customHeight="1">
      <c r="A392" s="326"/>
      <c r="B392" s="313" t="s">
        <v>1544</v>
      </c>
      <c r="C392" s="321"/>
      <c r="D392" s="2" t="s">
        <v>1543</v>
      </c>
      <c r="E392" s="24">
        <f>G392+H392+I392+J392</f>
        <v>0</v>
      </c>
      <c r="F392" s="7">
        <f aca="true" t="shared" si="176" ref="F392:M392">SUM(F393:F395)</f>
        <v>0</v>
      </c>
      <c r="G392" s="7">
        <f t="shared" si="176"/>
        <v>0</v>
      </c>
      <c r="H392" s="7">
        <f t="shared" si="176"/>
        <v>0</v>
      </c>
      <c r="I392" s="7">
        <f t="shared" si="176"/>
        <v>0</v>
      </c>
      <c r="J392" s="7">
        <f t="shared" si="176"/>
        <v>0</v>
      </c>
      <c r="K392" s="7">
        <f t="shared" si="176"/>
        <v>0</v>
      </c>
      <c r="L392" s="7">
        <f t="shared" si="176"/>
        <v>0</v>
      </c>
      <c r="M392" s="204">
        <f t="shared" si="176"/>
        <v>0</v>
      </c>
    </row>
    <row r="393" spans="1:13" s="3" customFormat="1" ht="12.75" customHeight="1">
      <c r="A393" s="326"/>
      <c r="B393" s="313"/>
      <c r="C393" s="304" t="s">
        <v>268</v>
      </c>
      <c r="D393" s="2" t="s">
        <v>1542</v>
      </c>
      <c r="E393" s="24">
        <f>G393+H393+I393+J393</f>
        <v>0</v>
      </c>
      <c r="F393" s="55"/>
      <c r="G393" s="55"/>
      <c r="H393" s="55"/>
      <c r="I393" s="55"/>
      <c r="J393" s="518"/>
      <c r="K393" s="55"/>
      <c r="L393" s="55"/>
      <c r="M393" s="470"/>
    </row>
    <row r="394" spans="1:13" s="3" customFormat="1" ht="15" customHeight="1">
      <c r="A394" s="326"/>
      <c r="B394" s="313"/>
      <c r="C394" s="304" t="s">
        <v>10</v>
      </c>
      <c r="D394" s="2" t="s">
        <v>1541</v>
      </c>
      <c r="E394" s="24">
        <f>G394+H394+I394+J394</f>
        <v>0</v>
      </c>
      <c r="F394" s="55"/>
      <c r="G394" s="55"/>
      <c r="H394" s="55"/>
      <c r="I394" s="55"/>
      <c r="J394" s="518"/>
      <c r="K394" s="55"/>
      <c r="L394" s="55"/>
      <c r="M394" s="470"/>
    </row>
    <row r="395" spans="1:13" s="3" customFormat="1" ht="12.75" customHeight="1">
      <c r="A395" s="326"/>
      <c r="B395" s="313"/>
      <c r="C395" s="324" t="s">
        <v>794</v>
      </c>
      <c r="D395" s="32" t="s">
        <v>1540</v>
      </c>
      <c r="E395" s="24">
        <f>G395+H395+I395+J395</f>
        <v>0</v>
      </c>
      <c r="F395" s="55"/>
      <c r="G395" s="55"/>
      <c r="H395" s="55"/>
      <c r="I395" s="55"/>
      <c r="J395" s="518"/>
      <c r="K395" s="55"/>
      <c r="L395" s="55"/>
      <c r="M395" s="470"/>
    </row>
    <row r="396" spans="1:13" s="17" customFormat="1" ht="18.75" customHeight="1">
      <c r="A396" s="488" t="s">
        <v>1539</v>
      </c>
      <c r="B396" s="460"/>
      <c r="C396" s="463"/>
      <c r="D396" s="2" t="s">
        <v>1538</v>
      </c>
      <c r="E396" s="24">
        <f>G396+H396+I396+J396</f>
        <v>0</v>
      </c>
      <c r="F396" s="24">
        <f aca="true" t="shared" si="177" ref="F396:M396">F398+F402+F404</f>
        <v>0</v>
      </c>
      <c r="G396" s="24">
        <f t="shared" si="177"/>
        <v>0</v>
      </c>
      <c r="H396" s="24">
        <f t="shared" si="177"/>
        <v>0</v>
      </c>
      <c r="I396" s="24">
        <f t="shared" si="177"/>
        <v>0</v>
      </c>
      <c r="J396" s="24">
        <f t="shared" si="177"/>
        <v>0</v>
      </c>
      <c r="K396" s="24">
        <f t="shared" si="177"/>
        <v>0</v>
      </c>
      <c r="L396" s="24">
        <f t="shared" si="177"/>
        <v>0</v>
      </c>
      <c r="M396" s="554">
        <f t="shared" si="177"/>
        <v>0</v>
      </c>
    </row>
    <row r="397" spans="1:13" s="17" customFormat="1" ht="15.75">
      <c r="A397" s="462" t="s">
        <v>603</v>
      </c>
      <c r="B397" s="460"/>
      <c r="C397" s="463"/>
      <c r="D397" s="2"/>
      <c r="E397" s="24"/>
      <c r="F397" s="24"/>
      <c r="G397" s="24"/>
      <c r="H397" s="24"/>
      <c r="I397" s="24"/>
      <c r="J397" s="620"/>
      <c r="K397" s="24"/>
      <c r="L397" s="24"/>
      <c r="M397" s="554"/>
    </row>
    <row r="398" spans="1:13" s="17" customFormat="1" ht="15.75">
      <c r="A398" s="462"/>
      <c r="B398" s="628" t="s">
        <v>1537</v>
      </c>
      <c r="C398" s="619"/>
      <c r="D398" s="16" t="s">
        <v>1536</v>
      </c>
      <c r="E398" s="24">
        <f aca="true" t="shared" si="178" ref="E398:E405">G398+H398+I398+J398</f>
        <v>0</v>
      </c>
      <c r="F398" s="24">
        <f aca="true" t="shared" si="179" ref="F398:M398">SUM(F399:F401)</f>
        <v>0</v>
      </c>
      <c r="G398" s="24">
        <f t="shared" si="179"/>
        <v>0</v>
      </c>
      <c r="H398" s="24">
        <f t="shared" si="179"/>
        <v>0</v>
      </c>
      <c r="I398" s="24">
        <f t="shared" si="179"/>
        <v>0</v>
      </c>
      <c r="J398" s="24">
        <f t="shared" si="179"/>
        <v>0</v>
      </c>
      <c r="K398" s="24">
        <f t="shared" si="179"/>
        <v>0</v>
      </c>
      <c r="L398" s="24">
        <f t="shared" si="179"/>
        <v>0</v>
      </c>
      <c r="M398" s="554">
        <f t="shared" si="179"/>
        <v>0</v>
      </c>
    </row>
    <row r="399" spans="1:13" s="17" customFormat="1" ht="15" customHeight="1">
      <c r="A399" s="494"/>
      <c r="B399" s="651"/>
      <c r="C399" s="652" t="s">
        <v>681</v>
      </c>
      <c r="D399" s="653" t="s">
        <v>1535</v>
      </c>
      <c r="E399" s="24">
        <f t="shared" si="178"/>
        <v>0</v>
      </c>
      <c r="F399" s="24"/>
      <c r="G399" s="24"/>
      <c r="H399" s="24"/>
      <c r="I399" s="24"/>
      <c r="J399" s="620"/>
      <c r="K399" s="24"/>
      <c r="L399" s="24"/>
      <c r="M399" s="554"/>
    </row>
    <row r="400" spans="1:13" s="17" customFormat="1" ht="15.75">
      <c r="A400" s="494"/>
      <c r="B400" s="651"/>
      <c r="C400" s="652" t="s">
        <v>682</v>
      </c>
      <c r="D400" s="653" t="s">
        <v>1534</v>
      </c>
      <c r="E400" s="24">
        <f t="shared" si="178"/>
        <v>0</v>
      </c>
      <c r="F400" s="24"/>
      <c r="G400" s="24"/>
      <c r="H400" s="24"/>
      <c r="I400" s="24"/>
      <c r="J400" s="620"/>
      <c r="K400" s="24"/>
      <c r="L400" s="24"/>
      <c r="M400" s="554"/>
    </row>
    <row r="401" spans="1:13" s="17" customFormat="1" ht="15.75">
      <c r="A401" s="462"/>
      <c r="B401" s="628"/>
      <c r="C401" s="630" t="s">
        <v>683</v>
      </c>
      <c r="D401" s="653" t="s">
        <v>1533</v>
      </c>
      <c r="E401" s="24">
        <f t="shared" si="178"/>
        <v>0</v>
      </c>
      <c r="F401" s="24"/>
      <c r="G401" s="24">
        <v>0</v>
      </c>
      <c r="H401" s="24">
        <v>0</v>
      </c>
      <c r="I401" s="24">
        <v>0</v>
      </c>
      <c r="J401" s="620">
        <v>0</v>
      </c>
      <c r="K401" s="24">
        <v>0</v>
      </c>
      <c r="L401" s="24">
        <v>0</v>
      </c>
      <c r="M401" s="554">
        <v>0</v>
      </c>
    </row>
    <row r="402" spans="1:13" s="17" customFormat="1" ht="15.75">
      <c r="A402" s="462"/>
      <c r="B402" s="628" t="s">
        <v>1532</v>
      </c>
      <c r="C402" s="630"/>
      <c r="D402" s="16" t="s">
        <v>1531</v>
      </c>
      <c r="E402" s="24">
        <f t="shared" si="178"/>
        <v>0</v>
      </c>
      <c r="F402" s="24">
        <f aca="true" t="shared" si="180" ref="F402:M402">SUM(F403:F404)</f>
        <v>0</v>
      </c>
      <c r="G402" s="24">
        <f t="shared" si="180"/>
        <v>0</v>
      </c>
      <c r="H402" s="24">
        <f t="shared" si="180"/>
        <v>0</v>
      </c>
      <c r="I402" s="24">
        <f t="shared" si="180"/>
        <v>0</v>
      </c>
      <c r="J402" s="24">
        <f t="shared" si="180"/>
        <v>0</v>
      </c>
      <c r="K402" s="24">
        <f t="shared" si="180"/>
        <v>0</v>
      </c>
      <c r="L402" s="24">
        <f t="shared" si="180"/>
        <v>0</v>
      </c>
      <c r="M402" s="554">
        <f t="shared" si="180"/>
        <v>0</v>
      </c>
    </row>
    <row r="403" spans="1:13" s="17" customFormat="1" ht="14.25" customHeight="1">
      <c r="A403" s="462"/>
      <c r="B403" s="628"/>
      <c r="C403" s="630" t="s">
        <v>351</v>
      </c>
      <c r="D403" s="16" t="s">
        <v>1530</v>
      </c>
      <c r="E403" s="24">
        <f t="shared" si="178"/>
        <v>0</v>
      </c>
      <c r="F403" s="24"/>
      <c r="G403" s="24"/>
      <c r="H403" s="24"/>
      <c r="I403" s="24"/>
      <c r="J403" s="620"/>
      <c r="K403" s="24"/>
      <c r="L403" s="24"/>
      <c r="M403" s="554"/>
    </row>
    <row r="404" spans="1:13" s="3" customFormat="1" ht="14.25" customHeight="1">
      <c r="A404" s="334"/>
      <c r="B404" s="303" t="s">
        <v>645</v>
      </c>
      <c r="C404" s="300"/>
      <c r="D404" s="2" t="s">
        <v>1529</v>
      </c>
      <c r="E404" s="24">
        <f t="shared" si="178"/>
        <v>0</v>
      </c>
      <c r="F404" s="55"/>
      <c r="G404" s="55"/>
      <c r="H404" s="55"/>
      <c r="I404" s="55"/>
      <c r="J404" s="518"/>
      <c r="K404" s="55"/>
      <c r="L404" s="55"/>
      <c r="M404" s="470"/>
    </row>
    <row r="405" spans="1:13" s="3" customFormat="1" ht="24" customHeight="1">
      <c r="A405" s="311" t="s">
        <v>1528</v>
      </c>
      <c r="B405" s="313"/>
      <c r="C405" s="324"/>
      <c r="D405" s="30">
        <v>87.07</v>
      </c>
      <c r="E405" s="24">
        <f t="shared" si="178"/>
        <v>0</v>
      </c>
      <c r="F405" s="675">
        <f aca="true" t="shared" si="181" ref="F405:M405">F407+F408+F409</f>
        <v>0</v>
      </c>
      <c r="G405" s="675">
        <f t="shared" si="181"/>
        <v>0</v>
      </c>
      <c r="H405" s="675">
        <f t="shared" si="181"/>
        <v>0</v>
      </c>
      <c r="I405" s="675">
        <f t="shared" si="181"/>
        <v>0</v>
      </c>
      <c r="J405" s="675">
        <f t="shared" si="181"/>
        <v>0</v>
      </c>
      <c r="K405" s="675">
        <f t="shared" si="181"/>
        <v>0</v>
      </c>
      <c r="L405" s="675">
        <f t="shared" si="181"/>
        <v>0</v>
      </c>
      <c r="M405" s="676">
        <f t="shared" si="181"/>
        <v>0</v>
      </c>
    </row>
    <row r="406" spans="1:13" s="3" customFormat="1" ht="15.75">
      <c r="A406" s="298" t="s">
        <v>603</v>
      </c>
      <c r="B406" s="299"/>
      <c r="C406" s="300"/>
      <c r="D406" s="2"/>
      <c r="E406" s="24"/>
      <c r="F406" s="27"/>
      <c r="G406" s="55"/>
      <c r="H406" s="55"/>
      <c r="I406" s="55"/>
      <c r="J406" s="518"/>
      <c r="K406" s="27"/>
      <c r="L406" s="55"/>
      <c r="M406" s="470"/>
    </row>
    <row r="407" spans="1:13" s="3" customFormat="1" ht="15.75">
      <c r="A407" s="311"/>
      <c r="B407" s="303" t="s">
        <v>899</v>
      </c>
      <c r="C407" s="324"/>
      <c r="D407" s="2" t="s">
        <v>1527</v>
      </c>
      <c r="E407" s="24">
        <f>G407+H407+I407+J407</f>
        <v>0</v>
      </c>
      <c r="F407" s="27"/>
      <c r="G407" s="55"/>
      <c r="H407" s="55"/>
      <c r="I407" s="55"/>
      <c r="J407" s="518"/>
      <c r="K407" s="27"/>
      <c r="L407" s="55"/>
      <c r="M407" s="470"/>
    </row>
    <row r="408" spans="1:13" s="3" customFormat="1" ht="15.75">
      <c r="A408" s="311"/>
      <c r="B408" s="303" t="s">
        <v>443</v>
      </c>
      <c r="C408" s="324"/>
      <c r="D408" s="2" t="s">
        <v>1526</v>
      </c>
      <c r="E408" s="24">
        <f>G408+H408+I408+J408</f>
        <v>0</v>
      </c>
      <c r="F408" s="27"/>
      <c r="G408" s="55"/>
      <c r="H408" s="55"/>
      <c r="I408" s="55"/>
      <c r="J408" s="518"/>
      <c r="K408" s="27"/>
      <c r="L408" s="55"/>
      <c r="M408" s="470"/>
    </row>
    <row r="409" spans="1:13" s="3" customFormat="1" ht="15.75">
      <c r="A409" s="311"/>
      <c r="B409" s="313" t="s">
        <v>441</v>
      </c>
      <c r="C409" s="324"/>
      <c r="D409" s="2" t="s">
        <v>1525</v>
      </c>
      <c r="E409" s="24">
        <f>G409+H409+I409+J409</f>
        <v>0</v>
      </c>
      <c r="F409" s="27"/>
      <c r="G409" s="55"/>
      <c r="H409" s="55"/>
      <c r="I409" s="55"/>
      <c r="J409" s="518"/>
      <c r="K409" s="27"/>
      <c r="L409" s="55"/>
      <c r="M409" s="470"/>
    </row>
    <row r="410" spans="1:13" s="17" customFormat="1" ht="15.75">
      <c r="A410" s="508" t="s">
        <v>1524</v>
      </c>
      <c r="B410" s="654"/>
      <c r="C410" s="654"/>
      <c r="D410" s="499" t="s">
        <v>1523</v>
      </c>
      <c r="E410" s="24">
        <f>G410+H410+I410+J410</f>
        <v>0</v>
      </c>
      <c r="F410" s="24">
        <f aca="true" t="shared" si="182" ref="F410:M410">F27-F286</f>
        <v>0</v>
      </c>
      <c r="G410" s="24">
        <f>G27-G286</f>
        <v>153</v>
      </c>
      <c r="H410" s="24">
        <f t="shared" si="182"/>
        <v>-153</v>
      </c>
      <c r="I410" s="24">
        <f t="shared" si="182"/>
        <v>0</v>
      </c>
      <c r="J410" s="24">
        <f t="shared" si="182"/>
        <v>0</v>
      </c>
      <c r="K410" s="24">
        <f t="shared" si="182"/>
        <v>0</v>
      </c>
      <c r="L410" s="24">
        <f t="shared" si="182"/>
        <v>0</v>
      </c>
      <c r="M410" s="554">
        <f t="shared" si="182"/>
        <v>0</v>
      </c>
    </row>
    <row r="411" spans="1:13" s="17" customFormat="1" ht="16.5" thickBot="1">
      <c r="A411" s="655" t="s">
        <v>1515</v>
      </c>
      <c r="B411" s="656"/>
      <c r="C411" s="657" t="s">
        <v>1522</v>
      </c>
      <c r="D411" s="528" t="s">
        <v>1521</v>
      </c>
      <c r="E411" s="660">
        <f>G411+H411+I411+J411</f>
        <v>0</v>
      </c>
      <c r="F411" s="660"/>
      <c r="G411" s="660"/>
      <c r="H411" s="660"/>
      <c r="I411" s="660"/>
      <c r="J411" s="668"/>
      <c r="K411" s="660"/>
      <c r="L411" s="660"/>
      <c r="M411" s="661"/>
    </row>
    <row r="413" spans="1:10" s="17" customFormat="1" ht="12.75" customHeight="1">
      <c r="A413" s="539" t="s">
        <v>238</v>
      </c>
      <c r="B413" s="539"/>
      <c r="C413" s="540" t="s">
        <v>1045</v>
      </c>
      <c r="D413" s="540"/>
      <c r="E413" s="10"/>
      <c r="F413" s="10"/>
      <c r="G413" s="10"/>
      <c r="H413" s="10"/>
      <c r="I413" s="10"/>
      <c r="J413" s="10"/>
    </row>
    <row r="414" spans="1:10" s="17" customFormat="1" ht="15.75">
      <c r="A414" s="539"/>
      <c r="B414" s="539"/>
      <c r="C414" s="540"/>
      <c r="D414" s="540"/>
      <c r="E414" s="10"/>
      <c r="F414" s="97"/>
      <c r="G414" s="97"/>
      <c r="H414" s="97"/>
      <c r="I414" s="10"/>
      <c r="J414" s="10"/>
    </row>
    <row r="415" spans="1:10" s="17" customFormat="1" ht="31.5">
      <c r="A415" s="10"/>
      <c r="B415" s="10"/>
      <c r="C415" s="267" t="s">
        <v>1520</v>
      </c>
      <c r="D415" s="541"/>
      <c r="E415" s="10"/>
      <c r="F415" s="10"/>
      <c r="G415" s="268" t="s">
        <v>273</v>
      </c>
      <c r="H415" s="10"/>
      <c r="I415" s="10"/>
      <c r="J415" s="10"/>
    </row>
    <row r="416" spans="1:10" s="17" customFormat="1" ht="15.75">
      <c r="A416" s="10"/>
      <c r="B416" s="10"/>
      <c r="C416" s="542"/>
      <c r="D416" s="10"/>
      <c r="E416" s="10"/>
      <c r="F416" s="10"/>
      <c r="G416" s="270" t="s">
        <v>274</v>
      </c>
      <c r="H416" s="10"/>
      <c r="J416" s="10"/>
    </row>
  </sheetData>
  <sheetProtection/>
  <mergeCells count="78">
    <mergeCell ref="B255:C255"/>
    <mergeCell ref="B381:C381"/>
    <mergeCell ref="B243:C243"/>
    <mergeCell ref="B247:C247"/>
    <mergeCell ref="A253:C253"/>
    <mergeCell ref="A232:C232"/>
    <mergeCell ref="A233:C233"/>
    <mergeCell ref="B235:C235"/>
    <mergeCell ref="B238:C238"/>
    <mergeCell ref="A286:C286"/>
    <mergeCell ref="A34:C34"/>
    <mergeCell ref="A35:C35"/>
    <mergeCell ref="A43:C43"/>
    <mergeCell ref="A47:C47"/>
    <mergeCell ref="B206:C206"/>
    <mergeCell ref="B216:C216"/>
    <mergeCell ref="A179:C179"/>
    <mergeCell ref="A180:C180"/>
    <mergeCell ref="B185:C185"/>
    <mergeCell ref="B198:C198"/>
    <mergeCell ref="D9:D11"/>
    <mergeCell ref="E9:J9"/>
    <mergeCell ref="B15:C15"/>
    <mergeCell ref="B24:C24"/>
    <mergeCell ref="B30:C30"/>
    <mergeCell ref="K9:M9"/>
    <mergeCell ref="E10:F10"/>
    <mergeCell ref="G10:J10"/>
    <mergeCell ref="K10:K11"/>
    <mergeCell ref="L10:L11"/>
    <mergeCell ref="A287:C287"/>
    <mergeCell ref="A295:C295"/>
    <mergeCell ref="A299:C299"/>
    <mergeCell ref="A305:C305"/>
    <mergeCell ref="B80:C80"/>
    <mergeCell ref="B90:C90"/>
    <mergeCell ref="A204:C204"/>
    <mergeCell ref="A221:C221"/>
    <mergeCell ref="B129:C129"/>
    <mergeCell ref="A161:C161"/>
    <mergeCell ref="A413:B414"/>
    <mergeCell ref="C413:D414"/>
    <mergeCell ref="B369:C369"/>
    <mergeCell ref="B373:C373"/>
    <mergeCell ref="A379:C379"/>
    <mergeCell ref="A358:C358"/>
    <mergeCell ref="A359:C359"/>
    <mergeCell ref="B361:C361"/>
    <mergeCell ref="B364:C364"/>
    <mergeCell ref="A347:C347"/>
    <mergeCell ref="A306:C306"/>
    <mergeCell ref="A173:C173"/>
    <mergeCell ref="A127:C127"/>
    <mergeCell ref="A160:C160"/>
    <mergeCell ref="B311:C311"/>
    <mergeCell ref="B324:C324"/>
    <mergeCell ref="A330:C330"/>
    <mergeCell ref="B332:C332"/>
    <mergeCell ref="B342:C342"/>
    <mergeCell ref="A95:C95"/>
    <mergeCell ref="A106:C106"/>
    <mergeCell ref="B72:C72"/>
    <mergeCell ref="A78:C78"/>
    <mergeCell ref="A169:C169"/>
    <mergeCell ref="A107:C107"/>
    <mergeCell ref="B109:C109"/>
    <mergeCell ref="B112:C112"/>
    <mergeCell ref="B117:C117"/>
    <mergeCell ref="K1:M1"/>
    <mergeCell ref="A12:C12"/>
    <mergeCell ref="A53:C53"/>
    <mergeCell ref="A54:C54"/>
    <mergeCell ref="B59:C59"/>
    <mergeCell ref="B121:C121"/>
    <mergeCell ref="M10:M11"/>
    <mergeCell ref="A5:J5"/>
    <mergeCell ref="A6:J6"/>
    <mergeCell ref="A9:C11"/>
  </mergeCells>
  <printOptions horizontalCentered="1"/>
  <pageMargins left="0.15748031496062992" right="0.15748031496062992" top="0.35433070866141736" bottom="0.35433070866141736" header="0.31496062992125984" footer="0.2362204724409449"/>
  <pageSetup blackAndWhite="1" horizontalDpi="600" verticalDpi="600" orientation="landscape" paperSize="9" scale="75" r:id="rId2"/>
  <colBreaks count="1" manualBreakCount="1">
    <brk id="13" max="502" man="1"/>
  </colBreaks>
  <drawing r:id="rId1"/>
</worksheet>
</file>

<file path=xl/worksheets/sheet5.xml><?xml version="1.0" encoding="utf-8"?>
<worksheet xmlns="http://schemas.openxmlformats.org/spreadsheetml/2006/main" xmlns:r="http://schemas.openxmlformats.org/officeDocument/2006/relationships">
  <sheetPr>
    <tabColor rgb="FF00B050"/>
  </sheetPr>
  <dimension ref="A1:L471"/>
  <sheetViews>
    <sheetView zoomScaleSheetLayoutView="75" zoomScalePageLayoutView="0" workbookViewId="0" topLeftCell="A1">
      <selection activeCell="A1" sqref="A1:IV16384"/>
    </sheetView>
  </sheetViews>
  <sheetFormatPr defaultColWidth="8.8515625" defaultRowHeight="12.75"/>
  <cols>
    <col min="1" max="1" width="7.28125" style="17" customWidth="1"/>
    <col min="2" max="2" width="6.57421875" style="17" customWidth="1"/>
    <col min="3" max="3" width="64.7109375" style="17" customWidth="1"/>
    <col min="4" max="4" width="13.140625" style="17" customWidth="1"/>
    <col min="5" max="5" width="12.8515625" style="17" customWidth="1"/>
    <col min="6" max="6" width="11.57421875" style="17" customWidth="1"/>
    <col min="7" max="7" width="10.8515625" style="17" customWidth="1"/>
    <col min="8" max="8" width="12.00390625" style="17" customWidth="1"/>
    <col min="9" max="9" width="11.7109375" style="17" customWidth="1"/>
    <col min="10" max="12" width="11.28125" style="17" bestFit="1" customWidth="1"/>
    <col min="13" max="16384" width="8.8515625" style="17" customWidth="1"/>
  </cols>
  <sheetData>
    <row r="1" spans="1:12" ht="15.75">
      <c r="A1" s="97"/>
      <c r="B1" s="97"/>
      <c r="C1" s="97"/>
      <c r="D1" s="274"/>
      <c r="J1" s="96" t="s">
        <v>1693</v>
      </c>
      <c r="K1" s="96"/>
      <c r="L1" s="96"/>
    </row>
    <row r="2" spans="1:4" ht="15.75">
      <c r="A2" s="97" t="s">
        <v>1482</v>
      </c>
      <c r="C2" s="98"/>
      <c r="D2" s="274"/>
    </row>
    <row r="3" spans="1:4" ht="15.75">
      <c r="A3" s="97" t="s">
        <v>866</v>
      </c>
      <c r="C3" s="677"/>
      <c r="D3" s="274"/>
    </row>
    <row r="4" spans="1:4" ht="15.75">
      <c r="A4" s="97"/>
      <c r="C4" s="677"/>
      <c r="D4" s="274"/>
    </row>
    <row r="5" spans="1:8" ht="15.75">
      <c r="A5" s="101" t="s">
        <v>1001</v>
      </c>
      <c r="B5" s="101"/>
      <c r="C5" s="101"/>
      <c r="D5" s="101"/>
      <c r="E5" s="101"/>
      <c r="F5" s="101"/>
      <c r="G5" s="101"/>
      <c r="H5" s="101"/>
    </row>
    <row r="6" spans="1:8" ht="15.75">
      <c r="A6" s="101" t="s">
        <v>1860</v>
      </c>
      <c r="B6" s="101"/>
      <c r="C6" s="101"/>
      <c r="D6" s="101"/>
      <c r="E6" s="101"/>
      <c r="F6" s="101"/>
      <c r="G6" s="101"/>
      <c r="H6" s="101"/>
    </row>
    <row r="7" spans="1:8" ht="15.75">
      <c r="A7" s="95"/>
      <c r="B7" s="95"/>
      <c r="C7" s="95"/>
      <c r="D7" s="95"/>
      <c r="E7" s="95"/>
      <c r="F7" s="95"/>
      <c r="G7" s="95"/>
      <c r="H7" s="95"/>
    </row>
    <row r="8" spans="1:12" ht="16.5" thickBot="1">
      <c r="A8" s="678"/>
      <c r="B8" s="678"/>
      <c r="C8" s="678"/>
      <c r="D8" s="274"/>
      <c r="E8" s="98"/>
      <c r="F8" s="385"/>
      <c r="G8" s="679"/>
      <c r="H8" s="680"/>
      <c r="L8" s="680" t="s">
        <v>651</v>
      </c>
    </row>
    <row r="9" spans="1:12" ht="17.25" customHeight="1">
      <c r="A9" s="106" t="s">
        <v>954</v>
      </c>
      <c r="B9" s="107"/>
      <c r="C9" s="108"/>
      <c r="D9" s="109" t="s">
        <v>1504</v>
      </c>
      <c r="E9" s="110" t="s">
        <v>1857</v>
      </c>
      <c r="F9" s="110"/>
      <c r="G9" s="110"/>
      <c r="H9" s="110"/>
      <c r="I9" s="110"/>
      <c r="J9" s="111" t="s">
        <v>330</v>
      </c>
      <c r="K9" s="111"/>
      <c r="L9" s="112"/>
    </row>
    <row r="10" spans="1:12" ht="34.5" customHeight="1">
      <c r="A10" s="113"/>
      <c r="B10" s="114"/>
      <c r="C10" s="115"/>
      <c r="D10" s="116"/>
      <c r="E10" s="117" t="s">
        <v>1010</v>
      </c>
      <c r="F10" s="118" t="s">
        <v>1011</v>
      </c>
      <c r="G10" s="118"/>
      <c r="H10" s="118"/>
      <c r="I10" s="118"/>
      <c r="J10" s="119">
        <v>2025</v>
      </c>
      <c r="K10" s="119">
        <v>2026</v>
      </c>
      <c r="L10" s="120">
        <v>2027</v>
      </c>
    </row>
    <row r="11" spans="1:12" ht="47.25" customHeight="1" thickBot="1">
      <c r="A11" s="121"/>
      <c r="B11" s="122"/>
      <c r="C11" s="123"/>
      <c r="D11" s="124"/>
      <c r="E11" s="125" t="s">
        <v>1012</v>
      </c>
      <c r="F11" s="126" t="s">
        <v>1014</v>
      </c>
      <c r="G11" s="126" t="s">
        <v>1015</v>
      </c>
      <c r="H11" s="126" t="s">
        <v>1016</v>
      </c>
      <c r="I11" s="126" t="s">
        <v>1017</v>
      </c>
      <c r="J11" s="127"/>
      <c r="K11" s="127"/>
      <c r="L11" s="128"/>
    </row>
    <row r="12" spans="1:12" ht="21" customHeight="1">
      <c r="A12" s="681" t="s">
        <v>1279</v>
      </c>
      <c r="B12" s="682"/>
      <c r="C12" s="683"/>
      <c r="D12" s="684" t="s">
        <v>695</v>
      </c>
      <c r="E12" s="673">
        <f>F12+G12+H12+I12</f>
        <v>302988</v>
      </c>
      <c r="F12" s="673">
        <f>F13+F59+F63+F72+F118+F180+F183</f>
        <v>90288</v>
      </c>
      <c r="G12" s="673">
        <f aca="true" t="shared" si="0" ref="G12:L12">G13+G59+G63+G72+G118+G180+G183</f>
        <v>72813</v>
      </c>
      <c r="H12" s="673">
        <f t="shared" si="0"/>
        <v>87113</v>
      </c>
      <c r="I12" s="673">
        <f t="shared" si="0"/>
        <v>52774</v>
      </c>
      <c r="J12" s="673">
        <f t="shared" si="0"/>
        <v>315713.496</v>
      </c>
      <c r="K12" s="673">
        <f t="shared" si="0"/>
        <v>316925.44800000003</v>
      </c>
      <c r="L12" s="685">
        <f t="shared" si="0"/>
        <v>315410.50800000003</v>
      </c>
    </row>
    <row r="13" spans="1:12" ht="15.75" customHeight="1">
      <c r="A13" s="686" t="s">
        <v>867</v>
      </c>
      <c r="B13" s="687"/>
      <c r="C13" s="688"/>
      <c r="D13" s="689" t="s">
        <v>473</v>
      </c>
      <c r="E13" s="690">
        <f>F13+G13+H13+I13</f>
        <v>56021</v>
      </c>
      <c r="F13" s="690">
        <f>F14+F19</f>
        <v>17666</v>
      </c>
      <c r="G13" s="690">
        <f aca="true" t="shared" si="1" ref="G13:L13">G14+G19</f>
        <v>15221</v>
      </c>
      <c r="H13" s="690">
        <f t="shared" si="1"/>
        <v>11412</v>
      </c>
      <c r="I13" s="690">
        <f t="shared" si="1"/>
        <v>11722</v>
      </c>
      <c r="J13" s="690">
        <f t="shared" si="1"/>
        <v>58373.882000000005</v>
      </c>
      <c r="K13" s="690">
        <f t="shared" si="1"/>
        <v>58597.96599999999</v>
      </c>
      <c r="L13" s="691">
        <f t="shared" si="1"/>
        <v>58317.861000000004</v>
      </c>
    </row>
    <row r="14" spans="1:12" ht="15.75" customHeight="1">
      <c r="A14" s="692" t="s">
        <v>868</v>
      </c>
      <c r="B14" s="693"/>
      <c r="C14" s="694"/>
      <c r="D14" s="409" t="s">
        <v>474</v>
      </c>
      <c r="E14" s="690">
        <f aca="true" t="shared" si="2" ref="E14:E24">F14+G14+H14+I14</f>
        <v>0</v>
      </c>
      <c r="F14" s="24">
        <f>F15</f>
        <v>0</v>
      </c>
      <c r="G14" s="24">
        <f aca="true" t="shared" si="3" ref="G14:L15">G15</f>
        <v>0</v>
      </c>
      <c r="H14" s="24">
        <f t="shared" si="3"/>
        <v>0</v>
      </c>
      <c r="I14" s="24">
        <f t="shared" si="3"/>
        <v>0</v>
      </c>
      <c r="J14" s="24">
        <f t="shared" si="3"/>
        <v>0</v>
      </c>
      <c r="K14" s="24">
        <f t="shared" si="3"/>
        <v>0</v>
      </c>
      <c r="L14" s="554">
        <f t="shared" si="3"/>
        <v>0</v>
      </c>
    </row>
    <row r="15" spans="1:12" ht="16.5" customHeight="1">
      <c r="A15" s="692" t="s">
        <v>869</v>
      </c>
      <c r="B15" s="693"/>
      <c r="C15" s="694"/>
      <c r="D15" s="695" t="s">
        <v>957</v>
      </c>
      <c r="E15" s="690">
        <f t="shared" si="2"/>
        <v>0</v>
      </c>
      <c r="F15" s="24">
        <f>F16</f>
        <v>0</v>
      </c>
      <c r="G15" s="24">
        <f t="shared" si="3"/>
        <v>0</v>
      </c>
      <c r="H15" s="24">
        <f t="shared" si="3"/>
        <v>0</v>
      </c>
      <c r="I15" s="24">
        <f t="shared" si="3"/>
        <v>0</v>
      </c>
      <c r="J15" s="24">
        <f t="shared" si="3"/>
        <v>0</v>
      </c>
      <c r="K15" s="24">
        <f t="shared" si="3"/>
        <v>0</v>
      </c>
      <c r="L15" s="554">
        <f t="shared" si="3"/>
        <v>0</v>
      </c>
    </row>
    <row r="16" spans="1:12" ht="18.75" customHeight="1">
      <c r="A16" s="696" t="s">
        <v>777</v>
      </c>
      <c r="B16" s="697"/>
      <c r="C16" s="697"/>
      <c r="D16" s="409" t="s">
        <v>795</v>
      </c>
      <c r="E16" s="690">
        <f t="shared" si="2"/>
        <v>0</v>
      </c>
      <c r="F16" s="24">
        <f>F17+F18</f>
        <v>0</v>
      </c>
      <c r="G16" s="24">
        <f aca="true" t="shared" si="4" ref="G16:L16">G17+G18</f>
        <v>0</v>
      </c>
      <c r="H16" s="24">
        <f t="shared" si="4"/>
        <v>0</v>
      </c>
      <c r="I16" s="24">
        <f t="shared" si="4"/>
        <v>0</v>
      </c>
      <c r="J16" s="24">
        <f t="shared" si="4"/>
        <v>0</v>
      </c>
      <c r="K16" s="24">
        <f t="shared" si="4"/>
        <v>0</v>
      </c>
      <c r="L16" s="554">
        <f t="shared" si="4"/>
        <v>0</v>
      </c>
    </row>
    <row r="17" spans="1:12" ht="18.75" customHeight="1">
      <c r="A17" s="692"/>
      <c r="B17" s="698" t="s">
        <v>755</v>
      </c>
      <c r="C17" s="699"/>
      <c r="D17" s="409" t="s">
        <v>796</v>
      </c>
      <c r="E17" s="690">
        <f t="shared" si="2"/>
        <v>0</v>
      </c>
      <c r="F17" s="24">
        <f>F236</f>
        <v>0</v>
      </c>
      <c r="G17" s="24">
        <f aca="true" t="shared" si="5" ref="G17:L18">G236</f>
        <v>0</v>
      </c>
      <c r="H17" s="24">
        <f t="shared" si="5"/>
        <v>0</v>
      </c>
      <c r="I17" s="24">
        <f t="shared" si="5"/>
        <v>0</v>
      </c>
      <c r="J17" s="24">
        <f t="shared" si="5"/>
        <v>0</v>
      </c>
      <c r="K17" s="24">
        <f t="shared" si="5"/>
        <v>0</v>
      </c>
      <c r="L17" s="554">
        <f t="shared" si="5"/>
        <v>0</v>
      </c>
    </row>
    <row r="18" spans="1:12" ht="16.5" customHeight="1">
      <c r="A18" s="692"/>
      <c r="B18" s="698" t="s">
        <v>756</v>
      </c>
      <c r="C18" s="699"/>
      <c r="D18" s="409" t="s">
        <v>784</v>
      </c>
      <c r="E18" s="690">
        <f t="shared" si="2"/>
        <v>0</v>
      </c>
      <c r="F18" s="24">
        <f>F237</f>
        <v>0</v>
      </c>
      <c r="G18" s="24">
        <f t="shared" si="5"/>
        <v>0</v>
      </c>
      <c r="H18" s="24">
        <f t="shared" si="5"/>
        <v>0</v>
      </c>
      <c r="I18" s="24">
        <f t="shared" si="5"/>
        <v>0</v>
      </c>
      <c r="J18" s="24">
        <f t="shared" si="5"/>
        <v>0</v>
      </c>
      <c r="K18" s="24">
        <f t="shared" si="5"/>
        <v>0</v>
      </c>
      <c r="L18" s="554">
        <f t="shared" si="5"/>
        <v>0</v>
      </c>
    </row>
    <row r="19" spans="1:12" ht="18.75" customHeight="1">
      <c r="A19" s="700" t="s">
        <v>797</v>
      </c>
      <c r="B19" s="701"/>
      <c r="C19" s="18"/>
      <c r="D19" s="695" t="s">
        <v>104</v>
      </c>
      <c r="E19" s="690">
        <f>F19+G19+H19+I19</f>
        <v>56021</v>
      </c>
      <c r="F19" s="24">
        <f>F20+F31</f>
        <v>17666</v>
      </c>
      <c r="G19" s="24">
        <f aca="true" t="shared" si="6" ref="G19:L19">G20+G31</f>
        <v>15221</v>
      </c>
      <c r="H19" s="24">
        <f t="shared" si="6"/>
        <v>11412</v>
      </c>
      <c r="I19" s="24">
        <f t="shared" si="6"/>
        <v>11722</v>
      </c>
      <c r="J19" s="24">
        <f t="shared" si="6"/>
        <v>58373.882000000005</v>
      </c>
      <c r="K19" s="24">
        <f t="shared" si="6"/>
        <v>58597.96599999999</v>
      </c>
      <c r="L19" s="554">
        <f t="shared" si="6"/>
        <v>58317.861000000004</v>
      </c>
    </row>
    <row r="20" spans="1:12" ht="18.75" customHeight="1">
      <c r="A20" s="696" t="s">
        <v>360</v>
      </c>
      <c r="B20" s="18"/>
      <c r="C20" s="702"/>
      <c r="D20" s="695" t="s">
        <v>105</v>
      </c>
      <c r="E20" s="690">
        <f t="shared" si="2"/>
        <v>2843</v>
      </c>
      <c r="F20" s="24">
        <f>F21+F29</f>
        <v>1241</v>
      </c>
      <c r="G20" s="24">
        <f aca="true" t="shared" si="7" ref="G20:L20">G21+G29</f>
        <v>655</v>
      </c>
      <c r="H20" s="24">
        <f t="shared" si="7"/>
        <v>469</v>
      </c>
      <c r="I20" s="24">
        <f t="shared" si="7"/>
        <v>478</v>
      </c>
      <c r="J20" s="24">
        <f t="shared" si="7"/>
        <v>2962.406</v>
      </c>
      <c r="K20" s="24">
        <f t="shared" si="7"/>
        <v>2973.7780000000002</v>
      </c>
      <c r="L20" s="554">
        <f t="shared" si="7"/>
        <v>2959.5629999999996</v>
      </c>
    </row>
    <row r="21" spans="1:12" ht="15.75">
      <c r="A21" s="696" t="s">
        <v>37</v>
      </c>
      <c r="B21" s="699"/>
      <c r="C21" s="702"/>
      <c r="D21" s="409" t="s">
        <v>798</v>
      </c>
      <c r="E21" s="690">
        <f t="shared" si="2"/>
        <v>2843</v>
      </c>
      <c r="F21" s="24">
        <f>F22+F24+F27+F28</f>
        <v>1241</v>
      </c>
      <c r="G21" s="24">
        <f aca="true" t="shared" si="8" ref="G21:L21">G22+G24+G27+G28</f>
        <v>655</v>
      </c>
      <c r="H21" s="24">
        <f t="shared" si="8"/>
        <v>469</v>
      </c>
      <c r="I21" s="24">
        <f t="shared" si="8"/>
        <v>478</v>
      </c>
      <c r="J21" s="24">
        <f t="shared" si="8"/>
        <v>2962.406</v>
      </c>
      <c r="K21" s="24">
        <f t="shared" si="8"/>
        <v>2973.7780000000002</v>
      </c>
      <c r="L21" s="554">
        <f t="shared" si="8"/>
        <v>2959.5629999999996</v>
      </c>
    </row>
    <row r="22" spans="1:12" ht="18.75" customHeight="1">
      <c r="A22" s="703"/>
      <c r="B22" s="698" t="s">
        <v>137</v>
      </c>
      <c r="C22" s="699"/>
      <c r="D22" s="704" t="s">
        <v>799</v>
      </c>
      <c r="E22" s="690">
        <f t="shared" si="2"/>
        <v>2428</v>
      </c>
      <c r="F22" s="24">
        <f>F23</f>
        <v>1126</v>
      </c>
      <c r="G22" s="24">
        <f aca="true" t="shared" si="9" ref="G22:L22">G23</f>
        <v>555</v>
      </c>
      <c r="H22" s="24">
        <f t="shared" si="9"/>
        <v>369</v>
      </c>
      <c r="I22" s="24">
        <f t="shared" si="9"/>
        <v>378</v>
      </c>
      <c r="J22" s="24">
        <f t="shared" si="9"/>
        <v>2529.976</v>
      </c>
      <c r="K22" s="24">
        <f t="shared" si="9"/>
        <v>2539.688</v>
      </c>
      <c r="L22" s="554">
        <f t="shared" si="9"/>
        <v>2527.548</v>
      </c>
    </row>
    <row r="23" spans="1:12" s="3" customFormat="1" ht="18" customHeight="1">
      <c r="A23" s="239"/>
      <c r="B23" s="1"/>
      <c r="C23" s="705" t="s">
        <v>762</v>
      </c>
      <c r="D23" s="706" t="s">
        <v>767</v>
      </c>
      <c r="E23" s="690">
        <f t="shared" si="2"/>
        <v>2428</v>
      </c>
      <c r="F23" s="7">
        <f>F242</f>
        <v>1126</v>
      </c>
      <c r="G23" s="7">
        <f aca="true" t="shared" si="10" ref="G23:L23">G242</f>
        <v>555</v>
      </c>
      <c r="H23" s="7">
        <f t="shared" si="10"/>
        <v>369</v>
      </c>
      <c r="I23" s="7">
        <f t="shared" si="10"/>
        <v>378</v>
      </c>
      <c r="J23" s="7">
        <f t="shared" si="10"/>
        <v>2529.976</v>
      </c>
      <c r="K23" s="7">
        <f t="shared" si="10"/>
        <v>2539.688</v>
      </c>
      <c r="L23" s="204">
        <f t="shared" si="10"/>
        <v>2527.548</v>
      </c>
    </row>
    <row r="24" spans="1:12" ht="18.75" customHeight="1">
      <c r="A24" s="703"/>
      <c r="B24" s="698" t="s">
        <v>827</v>
      </c>
      <c r="C24" s="699"/>
      <c r="D24" s="409" t="s">
        <v>60</v>
      </c>
      <c r="E24" s="690">
        <f t="shared" si="2"/>
        <v>0</v>
      </c>
      <c r="F24" s="20"/>
      <c r="G24" s="20"/>
      <c r="H24" s="20"/>
      <c r="I24" s="20"/>
      <c r="J24" s="20"/>
      <c r="K24" s="20"/>
      <c r="L24" s="26"/>
    </row>
    <row r="25" spans="1:12" ht="15.75">
      <c r="A25" s="703"/>
      <c r="B25" s="698"/>
      <c r="C25" s="699" t="s">
        <v>114</v>
      </c>
      <c r="D25" s="409" t="s">
        <v>61</v>
      </c>
      <c r="E25" s="20" t="s">
        <v>656</v>
      </c>
      <c r="F25" s="20" t="s">
        <v>656</v>
      </c>
      <c r="G25" s="20" t="s">
        <v>656</v>
      </c>
      <c r="H25" s="20" t="s">
        <v>656</v>
      </c>
      <c r="I25" s="20" t="s">
        <v>656</v>
      </c>
      <c r="J25" s="20" t="s">
        <v>656</v>
      </c>
      <c r="K25" s="20" t="s">
        <v>656</v>
      </c>
      <c r="L25" s="26" t="s">
        <v>656</v>
      </c>
    </row>
    <row r="26" spans="1:12" s="3" customFormat="1" ht="26.25" customHeight="1">
      <c r="A26" s="707"/>
      <c r="B26" s="1"/>
      <c r="C26" s="708" t="s">
        <v>67</v>
      </c>
      <c r="D26" s="706" t="s">
        <v>469</v>
      </c>
      <c r="E26" s="23" t="s">
        <v>656</v>
      </c>
      <c r="F26" s="23" t="s">
        <v>656</v>
      </c>
      <c r="G26" s="23" t="s">
        <v>656</v>
      </c>
      <c r="H26" s="23" t="s">
        <v>656</v>
      </c>
      <c r="I26" s="23" t="s">
        <v>656</v>
      </c>
      <c r="J26" s="23" t="s">
        <v>656</v>
      </c>
      <c r="K26" s="23" t="s">
        <v>656</v>
      </c>
      <c r="L26" s="25" t="s">
        <v>656</v>
      </c>
    </row>
    <row r="27" spans="1:12" ht="17.25" customHeight="1">
      <c r="A27" s="700"/>
      <c r="B27" s="698" t="s">
        <v>800</v>
      </c>
      <c r="C27" s="699"/>
      <c r="D27" s="709" t="s">
        <v>801</v>
      </c>
      <c r="E27" s="24">
        <f>F27+G27+H27+I27</f>
        <v>0</v>
      </c>
      <c r="F27" s="24">
        <f>F246</f>
        <v>0</v>
      </c>
      <c r="G27" s="24">
        <f aca="true" t="shared" si="11" ref="G27:L28">G246</f>
        <v>0</v>
      </c>
      <c r="H27" s="24">
        <f t="shared" si="11"/>
        <v>0</v>
      </c>
      <c r="I27" s="24">
        <f t="shared" si="11"/>
        <v>0</v>
      </c>
      <c r="J27" s="24">
        <f t="shared" si="11"/>
        <v>0</v>
      </c>
      <c r="K27" s="24">
        <f t="shared" si="11"/>
        <v>0</v>
      </c>
      <c r="L27" s="554">
        <f t="shared" si="11"/>
        <v>0</v>
      </c>
    </row>
    <row r="28" spans="1:12" ht="18.75" customHeight="1">
      <c r="A28" s="700"/>
      <c r="B28" s="698" t="s">
        <v>453</v>
      </c>
      <c r="C28" s="699"/>
      <c r="D28" s="709" t="s">
        <v>802</v>
      </c>
      <c r="E28" s="24">
        <f>F28+G28+H28+I28</f>
        <v>415</v>
      </c>
      <c r="F28" s="24">
        <f>F247</f>
        <v>115</v>
      </c>
      <c r="G28" s="24">
        <f t="shared" si="11"/>
        <v>100</v>
      </c>
      <c r="H28" s="24">
        <f t="shared" si="11"/>
        <v>100</v>
      </c>
      <c r="I28" s="24">
        <f t="shared" si="11"/>
        <v>100</v>
      </c>
      <c r="J28" s="24">
        <f t="shared" si="11"/>
        <v>432.43</v>
      </c>
      <c r="K28" s="24">
        <f t="shared" si="11"/>
        <v>434.09</v>
      </c>
      <c r="L28" s="554">
        <f t="shared" si="11"/>
        <v>432.015</v>
      </c>
    </row>
    <row r="29" spans="1:12" ht="18.75" customHeight="1">
      <c r="A29" s="700" t="s">
        <v>746</v>
      </c>
      <c r="B29" s="698"/>
      <c r="C29" s="699"/>
      <c r="D29" s="695" t="s">
        <v>883</v>
      </c>
      <c r="E29" s="24">
        <f>F29+G29+H29+I29</f>
        <v>0</v>
      </c>
      <c r="F29" s="24">
        <f>F30</f>
        <v>0</v>
      </c>
      <c r="G29" s="24">
        <f aca="true" t="shared" si="12" ref="G29:L29">G30</f>
        <v>0</v>
      </c>
      <c r="H29" s="24">
        <f t="shared" si="12"/>
        <v>0</v>
      </c>
      <c r="I29" s="24">
        <f t="shared" si="12"/>
        <v>0</v>
      </c>
      <c r="J29" s="24">
        <f t="shared" si="12"/>
        <v>0</v>
      </c>
      <c r="K29" s="24">
        <f t="shared" si="12"/>
        <v>0</v>
      </c>
      <c r="L29" s="554">
        <f t="shared" si="12"/>
        <v>0</v>
      </c>
    </row>
    <row r="30" spans="1:12" ht="15.75">
      <c r="A30" s="700"/>
      <c r="B30" s="698" t="s">
        <v>604</v>
      </c>
      <c r="C30" s="699"/>
      <c r="D30" s="409" t="s">
        <v>745</v>
      </c>
      <c r="E30" s="24">
        <f>F30+G30+H30+I30</f>
        <v>0</v>
      </c>
      <c r="F30" s="24">
        <f>F249</f>
        <v>0</v>
      </c>
      <c r="G30" s="24">
        <f aca="true" t="shared" si="13" ref="G30:L30">G249</f>
        <v>0</v>
      </c>
      <c r="H30" s="24">
        <f t="shared" si="13"/>
        <v>0</v>
      </c>
      <c r="I30" s="24">
        <f t="shared" si="13"/>
        <v>0</v>
      </c>
      <c r="J30" s="24">
        <f t="shared" si="13"/>
        <v>0</v>
      </c>
      <c r="K30" s="24">
        <f t="shared" si="13"/>
        <v>0</v>
      </c>
      <c r="L30" s="554">
        <f t="shared" si="13"/>
        <v>0</v>
      </c>
    </row>
    <row r="31" spans="1:12" ht="36.75" customHeight="1">
      <c r="A31" s="305" t="s">
        <v>1477</v>
      </c>
      <c r="B31" s="306"/>
      <c r="C31" s="306"/>
      <c r="D31" s="710" t="s">
        <v>106</v>
      </c>
      <c r="E31" s="24">
        <f aca="true" t="shared" si="14" ref="E31:E58">F31+G31+H31+I31</f>
        <v>53178</v>
      </c>
      <c r="F31" s="24">
        <f>F32+F47+F48+F51+F54</f>
        <v>16425</v>
      </c>
      <c r="G31" s="24">
        <f aca="true" t="shared" si="15" ref="G31:L31">G32+G47+G48+G51+G54</f>
        <v>14566</v>
      </c>
      <c r="H31" s="24">
        <f t="shared" si="15"/>
        <v>10943</v>
      </c>
      <c r="I31" s="24">
        <f t="shared" si="15"/>
        <v>11244</v>
      </c>
      <c r="J31" s="24">
        <f t="shared" si="15"/>
        <v>55411.476</v>
      </c>
      <c r="K31" s="24">
        <f t="shared" si="15"/>
        <v>55624.187999999995</v>
      </c>
      <c r="L31" s="554">
        <f t="shared" si="15"/>
        <v>55358.298</v>
      </c>
    </row>
    <row r="32" spans="1:12" ht="50.25" customHeight="1">
      <c r="A32" s="711" t="s">
        <v>1481</v>
      </c>
      <c r="B32" s="712"/>
      <c r="C32" s="712"/>
      <c r="D32" s="16" t="s">
        <v>804</v>
      </c>
      <c r="E32" s="24">
        <f t="shared" si="14"/>
        <v>48888</v>
      </c>
      <c r="F32" s="24">
        <f>SUM(F33:F46)</f>
        <v>15044</v>
      </c>
      <c r="G32" s="24">
        <f aca="true" t="shared" si="16" ref="G32:L32">SUM(G33:G46)</f>
        <v>13166</v>
      </c>
      <c r="H32" s="24">
        <f t="shared" si="16"/>
        <v>10201</v>
      </c>
      <c r="I32" s="24">
        <f t="shared" si="16"/>
        <v>10477</v>
      </c>
      <c r="J32" s="24">
        <f t="shared" si="16"/>
        <v>50941.296</v>
      </c>
      <c r="K32" s="24">
        <f t="shared" si="16"/>
        <v>51136.848</v>
      </c>
      <c r="L32" s="554">
        <f t="shared" si="16"/>
        <v>50892.408</v>
      </c>
    </row>
    <row r="33" spans="1:12" ht="18" customHeight="1">
      <c r="A33" s="703"/>
      <c r="B33" s="698" t="s">
        <v>805</v>
      </c>
      <c r="C33" s="699"/>
      <c r="D33" s="409" t="s">
        <v>806</v>
      </c>
      <c r="E33" s="24">
        <f t="shared" si="14"/>
        <v>1624</v>
      </c>
      <c r="F33" s="24">
        <f>F252</f>
        <v>589</v>
      </c>
      <c r="G33" s="24">
        <f aca="true" t="shared" si="17" ref="G33:L33">G252</f>
        <v>499</v>
      </c>
      <c r="H33" s="24">
        <f t="shared" si="17"/>
        <v>367</v>
      </c>
      <c r="I33" s="24">
        <f t="shared" si="17"/>
        <v>169</v>
      </c>
      <c r="J33" s="24">
        <f t="shared" si="17"/>
        <v>1692.208</v>
      </c>
      <c r="K33" s="24">
        <f t="shared" si="17"/>
        <v>1698.704</v>
      </c>
      <c r="L33" s="554">
        <f t="shared" si="17"/>
        <v>1690.584</v>
      </c>
    </row>
    <row r="34" spans="1:12" ht="18" customHeight="1">
      <c r="A34" s="703"/>
      <c r="B34" s="698" t="s">
        <v>807</v>
      </c>
      <c r="C34" s="699"/>
      <c r="D34" s="409" t="s">
        <v>127</v>
      </c>
      <c r="E34" s="24">
        <f t="shared" si="14"/>
        <v>6400</v>
      </c>
      <c r="F34" s="24">
        <f aca="true" t="shared" si="18" ref="F34:L34">F253</f>
        <v>1944</v>
      </c>
      <c r="G34" s="24">
        <f t="shared" si="18"/>
        <v>1517</v>
      </c>
      <c r="H34" s="24">
        <f t="shared" si="18"/>
        <v>1312</v>
      </c>
      <c r="I34" s="24">
        <f t="shared" si="18"/>
        <v>1627</v>
      </c>
      <c r="J34" s="24">
        <f t="shared" si="18"/>
        <v>6668.8</v>
      </c>
      <c r="K34" s="24">
        <f t="shared" si="18"/>
        <v>6694.4</v>
      </c>
      <c r="L34" s="554">
        <f t="shared" si="18"/>
        <v>6662.4</v>
      </c>
    </row>
    <row r="35" spans="1:12" ht="18" customHeight="1">
      <c r="A35" s="703"/>
      <c r="B35" s="713" t="s">
        <v>1025</v>
      </c>
      <c r="C35" s="713"/>
      <c r="D35" s="409" t="s">
        <v>1026</v>
      </c>
      <c r="E35" s="24">
        <f t="shared" si="14"/>
        <v>0</v>
      </c>
      <c r="F35" s="24">
        <f aca="true" t="shared" si="19" ref="F35:L35">F254</f>
        <v>0</v>
      </c>
      <c r="G35" s="24">
        <f t="shared" si="19"/>
        <v>0</v>
      </c>
      <c r="H35" s="24">
        <f t="shared" si="19"/>
        <v>0</v>
      </c>
      <c r="I35" s="24">
        <f t="shared" si="19"/>
        <v>0</v>
      </c>
      <c r="J35" s="24">
        <f t="shared" si="19"/>
        <v>0</v>
      </c>
      <c r="K35" s="24">
        <f t="shared" si="19"/>
        <v>0</v>
      </c>
      <c r="L35" s="554">
        <f t="shared" si="19"/>
        <v>0</v>
      </c>
    </row>
    <row r="36" spans="1:12" ht="18" customHeight="1">
      <c r="A36" s="703"/>
      <c r="B36" s="698" t="s">
        <v>130</v>
      </c>
      <c r="C36" s="699"/>
      <c r="D36" s="409" t="s">
        <v>131</v>
      </c>
      <c r="E36" s="24">
        <f t="shared" si="14"/>
        <v>0</v>
      </c>
      <c r="F36" s="24">
        <f aca="true" t="shared" si="20" ref="F36:L36">F255</f>
        <v>0</v>
      </c>
      <c r="G36" s="24">
        <f t="shared" si="20"/>
        <v>0</v>
      </c>
      <c r="H36" s="24">
        <f t="shared" si="20"/>
        <v>0</v>
      </c>
      <c r="I36" s="24">
        <f t="shared" si="20"/>
        <v>0</v>
      </c>
      <c r="J36" s="24">
        <f t="shared" si="20"/>
        <v>0</v>
      </c>
      <c r="K36" s="24">
        <f t="shared" si="20"/>
        <v>0</v>
      </c>
      <c r="L36" s="554">
        <f t="shared" si="20"/>
        <v>0</v>
      </c>
    </row>
    <row r="37" spans="1:12" ht="18" customHeight="1">
      <c r="A37" s="714"/>
      <c r="B37" s="698" t="s">
        <v>358</v>
      </c>
      <c r="C37" s="699"/>
      <c r="D37" s="409" t="s">
        <v>359</v>
      </c>
      <c r="E37" s="24">
        <f t="shared" si="14"/>
        <v>25186</v>
      </c>
      <c r="F37" s="24">
        <f aca="true" t="shared" si="21" ref="F37:L37">F256</f>
        <v>9428</v>
      </c>
      <c r="G37" s="24">
        <f t="shared" si="21"/>
        <v>7130</v>
      </c>
      <c r="H37" s="24">
        <f t="shared" si="21"/>
        <v>4502</v>
      </c>
      <c r="I37" s="24">
        <f t="shared" si="21"/>
        <v>4126</v>
      </c>
      <c r="J37" s="24">
        <f t="shared" si="21"/>
        <v>26243.812</v>
      </c>
      <c r="K37" s="24">
        <f t="shared" si="21"/>
        <v>26344.556</v>
      </c>
      <c r="L37" s="554">
        <f t="shared" si="21"/>
        <v>26218.626</v>
      </c>
    </row>
    <row r="38" spans="1:12" ht="15.75">
      <c r="A38" s="715"/>
      <c r="B38" s="89" t="s">
        <v>462</v>
      </c>
      <c r="C38" s="89"/>
      <c r="D38" s="409" t="s">
        <v>463</v>
      </c>
      <c r="E38" s="24">
        <f t="shared" si="14"/>
        <v>0</v>
      </c>
      <c r="F38" s="24">
        <f aca="true" t="shared" si="22" ref="F38:L38">F257</f>
        <v>0</v>
      </c>
      <c r="G38" s="24">
        <f t="shared" si="22"/>
        <v>0</v>
      </c>
      <c r="H38" s="24">
        <f t="shared" si="22"/>
        <v>0</v>
      </c>
      <c r="I38" s="24">
        <f t="shared" si="22"/>
        <v>0</v>
      </c>
      <c r="J38" s="24">
        <f t="shared" si="22"/>
        <v>0</v>
      </c>
      <c r="K38" s="24">
        <f t="shared" si="22"/>
        <v>0</v>
      </c>
      <c r="L38" s="554">
        <f t="shared" si="22"/>
        <v>0</v>
      </c>
    </row>
    <row r="39" spans="1:12" ht="32.25" customHeight="1">
      <c r="A39" s="715"/>
      <c r="B39" s="88" t="s">
        <v>337</v>
      </c>
      <c r="C39" s="88"/>
      <c r="D39" s="409" t="s">
        <v>338</v>
      </c>
      <c r="E39" s="24">
        <f t="shared" si="14"/>
        <v>10</v>
      </c>
      <c r="F39" s="24">
        <f aca="true" t="shared" si="23" ref="F39:L39">F258</f>
        <v>10</v>
      </c>
      <c r="G39" s="24">
        <f t="shared" si="23"/>
        <v>0</v>
      </c>
      <c r="H39" s="24">
        <f t="shared" si="23"/>
        <v>0</v>
      </c>
      <c r="I39" s="24">
        <f t="shared" si="23"/>
        <v>0</v>
      </c>
      <c r="J39" s="24">
        <f t="shared" si="23"/>
        <v>10.42</v>
      </c>
      <c r="K39" s="24">
        <f t="shared" si="23"/>
        <v>10.46</v>
      </c>
      <c r="L39" s="554">
        <f t="shared" si="23"/>
        <v>10.41</v>
      </c>
    </row>
    <row r="40" spans="1:12" ht="15.75">
      <c r="A40" s="715"/>
      <c r="B40" s="89" t="s">
        <v>735</v>
      </c>
      <c r="C40" s="89"/>
      <c r="D40" s="409" t="s">
        <v>736</v>
      </c>
      <c r="E40" s="24">
        <f t="shared" si="14"/>
        <v>0</v>
      </c>
      <c r="F40" s="24">
        <f aca="true" t="shared" si="24" ref="F40:L40">F259</f>
        <v>0</v>
      </c>
      <c r="G40" s="24">
        <f t="shared" si="24"/>
        <v>0</v>
      </c>
      <c r="H40" s="24">
        <f t="shared" si="24"/>
        <v>0</v>
      </c>
      <c r="I40" s="24">
        <f t="shared" si="24"/>
        <v>0</v>
      </c>
      <c r="J40" s="24">
        <f t="shared" si="24"/>
        <v>0</v>
      </c>
      <c r="K40" s="24">
        <f t="shared" si="24"/>
        <v>0</v>
      </c>
      <c r="L40" s="554">
        <f t="shared" si="24"/>
        <v>0</v>
      </c>
    </row>
    <row r="41" spans="1:12" ht="18" customHeight="1">
      <c r="A41" s="715"/>
      <c r="B41" s="716" t="s">
        <v>524</v>
      </c>
      <c r="C41" s="716"/>
      <c r="D41" s="409" t="s">
        <v>525</v>
      </c>
      <c r="E41" s="24">
        <f t="shared" si="14"/>
        <v>0</v>
      </c>
      <c r="F41" s="24">
        <f aca="true" t="shared" si="25" ref="F41:L41">F260</f>
        <v>0</v>
      </c>
      <c r="G41" s="24">
        <f t="shared" si="25"/>
        <v>0</v>
      </c>
      <c r="H41" s="24">
        <f t="shared" si="25"/>
        <v>0</v>
      </c>
      <c r="I41" s="24">
        <f t="shared" si="25"/>
        <v>0</v>
      </c>
      <c r="J41" s="24">
        <f t="shared" si="25"/>
        <v>0</v>
      </c>
      <c r="K41" s="24">
        <f t="shared" si="25"/>
        <v>0</v>
      </c>
      <c r="L41" s="554">
        <f t="shared" si="25"/>
        <v>0</v>
      </c>
    </row>
    <row r="42" spans="1:12" ht="24.75" customHeight="1">
      <c r="A42" s="715"/>
      <c r="B42" s="89" t="s">
        <v>737</v>
      </c>
      <c r="C42" s="89"/>
      <c r="D42" s="409" t="s">
        <v>738</v>
      </c>
      <c r="E42" s="24">
        <f t="shared" si="14"/>
        <v>0</v>
      </c>
      <c r="F42" s="24">
        <f aca="true" t="shared" si="26" ref="F42:L42">F261</f>
        <v>0</v>
      </c>
      <c r="G42" s="24">
        <f t="shared" si="26"/>
        <v>0</v>
      </c>
      <c r="H42" s="24">
        <f t="shared" si="26"/>
        <v>0</v>
      </c>
      <c r="I42" s="24">
        <f t="shared" si="26"/>
        <v>0</v>
      </c>
      <c r="J42" s="24">
        <f t="shared" si="26"/>
        <v>0</v>
      </c>
      <c r="K42" s="24">
        <f t="shared" si="26"/>
        <v>0</v>
      </c>
      <c r="L42" s="554">
        <f t="shared" si="26"/>
        <v>0</v>
      </c>
    </row>
    <row r="43" spans="1:12" ht="32.25" customHeight="1">
      <c r="A43" s="715"/>
      <c r="B43" s="88" t="s">
        <v>980</v>
      </c>
      <c r="C43" s="88"/>
      <c r="D43" s="409" t="s">
        <v>345</v>
      </c>
      <c r="E43" s="24">
        <f t="shared" si="14"/>
        <v>0</v>
      </c>
      <c r="F43" s="24">
        <f aca="true" t="shared" si="27" ref="F43:L43">F262</f>
        <v>0</v>
      </c>
      <c r="G43" s="24">
        <f t="shared" si="27"/>
        <v>0</v>
      </c>
      <c r="H43" s="24">
        <f t="shared" si="27"/>
        <v>0</v>
      </c>
      <c r="I43" s="24">
        <f t="shared" si="27"/>
        <v>0</v>
      </c>
      <c r="J43" s="24">
        <f t="shared" si="27"/>
        <v>0</v>
      </c>
      <c r="K43" s="24">
        <f t="shared" si="27"/>
        <v>0</v>
      </c>
      <c r="L43" s="554">
        <f t="shared" si="27"/>
        <v>0</v>
      </c>
    </row>
    <row r="44" spans="1:12" ht="30.75" customHeight="1">
      <c r="A44" s="715"/>
      <c r="B44" s="88" t="s">
        <v>861</v>
      </c>
      <c r="C44" s="88"/>
      <c r="D44" s="409" t="s">
        <v>862</v>
      </c>
      <c r="E44" s="24">
        <f t="shared" si="14"/>
        <v>0</v>
      </c>
      <c r="F44" s="24">
        <f aca="true" t="shared" si="28" ref="F44:L44">F263</f>
        <v>0</v>
      </c>
      <c r="G44" s="24">
        <f t="shared" si="28"/>
        <v>0</v>
      </c>
      <c r="H44" s="24">
        <f t="shared" si="28"/>
        <v>0</v>
      </c>
      <c r="I44" s="24">
        <f t="shared" si="28"/>
        <v>0</v>
      </c>
      <c r="J44" s="24">
        <f t="shared" si="28"/>
        <v>0</v>
      </c>
      <c r="K44" s="24">
        <f t="shared" si="28"/>
        <v>0</v>
      </c>
      <c r="L44" s="554">
        <f t="shared" si="28"/>
        <v>0</v>
      </c>
    </row>
    <row r="45" spans="1:12" ht="18" customHeight="1">
      <c r="A45" s="715"/>
      <c r="B45" s="698" t="s">
        <v>863</v>
      </c>
      <c r="C45" s="699"/>
      <c r="D45" s="409" t="s">
        <v>864</v>
      </c>
      <c r="E45" s="24">
        <f t="shared" si="14"/>
        <v>0</v>
      </c>
      <c r="F45" s="24">
        <f aca="true" t="shared" si="29" ref="F45:L45">F264</f>
        <v>0</v>
      </c>
      <c r="G45" s="24">
        <f t="shared" si="29"/>
        <v>0</v>
      </c>
      <c r="H45" s="24">
        <f t="shared" si="29"/>
        <v>0</v>
      </c>
      <c r="I45" s="24">
        <f t="shared" si="29"/>
        <v>0</v>
      </c>
      <c r="J45" s="24">
        <f t="shared" si="29"/>
        <v>0</v>
      </c>
      <c r="K45" s="24">
        <f t="shared" si="29"/>
        <v>0</v>
      </c>
      <c r="L45" s="554">
        <f t="shared" si="29"/>
        <v>0</v>
      </c>
    </row>
    <row r="46" spans="1:12" ht="18" customHeight="1">
      <c r="A46" s="714"/>
      <c r="B46" s="698" t="s">
        <v>42</v>
      </c>
      <c r="C46" s="699"/>
      <c r="D46" s="16" t="s">
        <v>865</v>
      </c>
      <c r="E46" s="24">
        <f t="shared" si="14"/>
        <v>15668</v>
      </c>
      <c r="F46" s="24">
        <f aca="true" t="shared" si="30" ref="F46:L46">F265</f>
        <v>3073</v>
      </c>
      <c r="G46" s="24">
        <f t="shared" si="30"/>
        <v>4020</v>
      </c>
      <c r="H46" s="24">
        <f t="shared" si="30"/>
        <v>4020</v>
      </c>
      <c r="I46" s="24">
        <f t="shared" si="30"/>
        <v>4555</v>
      </c>
      <c r="J46" s="24">
        <f t="shared" si="30"/>
        <v>16326.056</v>
      </c>
      <c r="K46" s="24">
        <f t="shared" si="30"/>
        <v>16388.728</v>
      </c>
      <c r="L46" s="554">
        <f t="shared" si="30"/>
        <v>16310.387999999999</v>
      </c>
    </row>
    <row r="47" spans="1:12" ht="15" customHeight="1">
      <c r="A47" s="703" t="s">
        <v>981</v>
      </c>
      <c r="B47" s="699"/>
      <c r="C47" s="717"/>
      <c r="D47" s="409" t="s">
        <v>982</v>
      </c>
      <c r="E47" s="24">
        <f t="shared" si="14"/>
        <v>0</v>
      </c>
      <c r="F47" s="24">
        <f>F48</f>
        <v>0</v>
      </c>
      <c r="G47" s="24">
        <f aca="true" t="shared" si="31" ref="G47:L47">G48</f>
        <v>0</v>
      </c>
      <c r="H47" s="24">
        <f t="shared" si="31"/>
        <v>0</v>
      </c>
      <c r="I47" s="24">
        <f t="shared" si="31"/>
        <v>0</v>
      </c>
      <c r="J47" s="24">
        <f t="shared" si="31"/>
        <v>0</v>
      </c>
      <c r="K47" s="24">
        <f t="shared" si="31"/>
        <v>0</v>
      </c>
      <c r="L47" s="554">
        <f t="shared" si="31"/>
        <v>0</v>
      </c>
    </row>
    <row r="48" spans="1:12" ht="18" customHeight="1">
      <c r="A48" s="714"/>
      <c r="B48" s="18" t="s">
        <v>141</v>
      </c>
      <c r="C48" s="699"/>
      <c r="D48" s="409" t="s">
        <v>983</v>
      </c>
      <c r="E48" s="24">
        <f t="shared" si="14"/>
        <v>0</v>
      </c>
      <c r="F48" s="24">
        <f>F267</f>
        <v>0</v>
      </c>
      <c r="G48" s="24">
        <f aca="true" t="shared" si="32" ref="G48:L48">G267</f>
        <v>0</v>
      </c>
      <c r="H48" s="24">
        <f t="shared" si="32"/>
        <v>0</v>
      </c>
      <c r="I48" s="24">
        <f t="shared" si="32"/>
        <v>0</v>
      </c>
      <c r="J48" s="24">
        <f t="shared" si="32"/>
        <v>0</v>
      </c>
      <c r="K48" s="24">
        <f t="shared" si="32"/>
        <v>0</v>
      </c>
      <c r="L48" s="554">
        <f t="shared" si="32"/>
        <v>0</v>
      </c>
    </row>
    <row r="49" spans="1:12" ht="14.25" customHeight="1">
      <c r="A49" s="703" t="s">
        <v>166</v>
      </c>
      <c r="B49" s="699"/>
      <c r="C49" s="18"/>
      <c r="D49" s="409" t="s">
        <v>167</v>
      </c>
      <c r="E49" s="24">
        <f t="shared" si="14"/>
        <v>0</v>
      </c>
      <c r="F49" s="24">
        <f>F50</f>
        <v>0</v>
      </c>
      <c r="G49" s="24">
        <f aca="true" t="shared" si="33" ref="G49:L49">G50</f>
        <v>0</v>
      </c>
      <c r="H49" s="24">
        <f t="shared" si="33"/>
        <v>0</v>
      </c>
      <c r="I49" s="24">
        <f t="shared" si="33"/>
        <v>0</v>
      </c>
      <c r="J49" s="24">
        <f t="shared" si="33"/>
        <v>0</v>
      </c>
      <c r="K49" s="24">
        <f t="shared" si="33"/>
        <v>0</v>
      </c>
      <c r="L49" s="554">
        <f t="shared" si="33"/>
        <v>0</v>
      </c>
    </row>
    <row r="50" spans="1:12" ht="15.75">
      <c r="A50" s="703"/>
      <c r="B50" s="18" t="s">
        <v>699</v>
      </c>
      <c r="C50" s="699"/>
      <c r="D50" s="409" t="s">
        <v>168</v>
      </c>
      <c r="E50" s="24">
        <f t="shared" si="14"/>
        <v>0</v>
      </c>
      <c r="F50" s="24">
        <f>F269</f>
        <v>0</v>
      </c>
      <c r="G50" s="24">
        <f aca="true" t="shared" si="34" ref="G50:L50">G269</f>
        <v>0</v>
      </c>
      <c r="H50" s="24">
        <f t="shared" si="34"/>
        <v>0</v>
      </c>
      <c r="I50" s="24">
        <f t="shared" si="34"/>
        <v>0</v>
      </c>
      <c r="J50" s="24">
        <f t="shared" si="34"/>
        <v>0</v>
      </c>
      <c r="K50" s="24">
        <f t="shared" si="34"/>
        <v>0</v>
      </c>
      <c r="L50" s="554">
        <f t="shared" si="34"/>
        <v>0</v>
      </c>
    </row>
    <row r="51" spans="1:12" ht="15.75" customHeight="1">
      <c r="A51" s="703" t="s">
        <v>1266</v>
      </c>
      <c r="B51" s="699"/>
      <c r="C51" s="18"/>
      <c r="D51" s="409" t="s">
        <v>128</v>
      </c>
      <c r="E51" s="24">
        <f t="shared" si="14"/>
        <v>3458</v>
      </c>
      <c r="F51" s="24">
        <f>F52+F53</f>
        <v>796</v>
      </c>
      <c r="G51" s="24">
        <f aca="true" t="shared" si="35" ref="G51:L51">G52+G53</f>
        <v>1289</v>
      </c>
      <c r="H51" s="24">
        <f t="shared" si="35"/>
        <v>640</v>
      </c>
      <c r="I51" s="24">
        <f t="shared" si="35"/>
        <v>733</v>
      </c>
      <c r="J51" s="24">
        <f t="shared" si="35"/>
        <v>3603.236</v>
      </c>
      <c r="K51" s="24">
        <f t="shared" si="35"/>
        <v>3617.068</v>
      </c>
      <c r="L51" s="554">
        <f t="shared" si="35"/>
        <v>3599.778</v>
      </c>
    </row>
    <row r="52" spans="1:12" ht="15.75">
      <c r="A52" s="703"/>
      <c r="B52" s="699" t="s">
        <v>232</v>
      </c>
      <c r="C52" s="18"/>
      <c r="D52" s="409" t="s">
        <v>231</v>
      </c>
      <c r="E52" s="24">
        <f t="shared" si="14"/>
        <v>0</v>
      </c>
      <c r="F52" s="24">
        <f>F271</f>
        <v>0</v>
      </c>
      <c r="G52" s="24">
        <f aca="true" t="shared" si="36" ref="G52:L53">G271</f>
        <v>0</v>
      </c>
      <c r="H52" s="24">
        <f t="shared" si="36"/>
        <v>0</v>
      </c>
      <c r="I52" s="24">
        <f t="shared" si="36"/>
        <v>0</v>
      </c>
      <c r="J52" s="24">
        <f t="shared" si="36"/>
        <v>0</v>
      </c>
      <c r="K52" s="24">
        <f t="shared" si="36"/>
        <v>0</v>
      </c>
      <c r="L52" s="554">
        <f t="shared" si="36"/>
        <v>0</v>
      </c>
    </row>
    <row r="53" spans="1:12" ht="16.5" customHeight="1">
      <c r="A53" s="703"/>
      <c r="B53" s="698" t="s">
        <v>646</v>
      </c>
      <c r="C53" s="699"/>
      <c r="D53" s="409" t="s">
        <v>129</v>
      </c>
      <c r="E53" s="24">
        <f t="shared" si="14"/>
        <v>3458</v>
      </c>
      <c r="F53" s="24">
        <f>F272</f>
        <v>796</v>
      </c>
      <c r="G53" s="24">
        <f t="shared" si="36"/>
        <v>1289</v>
      </c>
      <c r="H53" s="24">
        <f t="shared" si="36"/>
        <v>640</v>
      </c>
      <c r="I53" s="24">
        <f t="shared" si="36"/>
        <v>733</v>
      </c>
      <c r="J53" s="24">
        <f t="shared" si="36"/>
        <v>3603.236</v>
      </c>
      <c r="K53" s="24">
        <f t="shared" si="36"/>
        <v>3617.068</v>
      </c>
      <c r="L53" s="554">
        <f t="shared" si="36"/>
        <v>3599.778</v>
      </c>
    </row>
    <row r="54" spans="1:12" ht="33" customHeight="1">
      <c r="A54" s="711" t="s">
        <v>739</v>
      </c>
      <c r="B54" s="712"/>
      <c r="C54" s="712"/>
      <c r="D54" s="409" t="s">
        <v>169</v>
      </c>
      <c r="E54" s="24">
        <f t="shared" si="14"/>
        <v>832</v>
      </c>
      <c r="F54" s="24">
        <f>F55+F56+F57+F58</f>
        <v>585</v>
      </c>
      <c r="G54" s="24">
        <f aca="true" t="shared" si="37" ref="G54:L54">G55+G56+G57+G58</f>
        <v>111</v>
      </c>
      <c r="H54" s="24">
        <f t="shared" si="37"/>
        <v>102</v>
      </c>
      <c r="I54" s="24">
        <f t="shared" si="37"/>
        <v>34</v>
      </c>
      <c r="J54" s="24">
        <f t="shared" si="37"/>
        <v>866.944</v>
      </c>
      <c r="K54" s="24">
        <f t="shared" si="37"/>
        <v>870.272</v>
      </c>
      <c r="L54" s="554">
        <f t="shared" si="37"/>
        <v>866.112</v>
      </c>
    </row>
    <row r="55" spans="1:12" ht="18.75" customHeight="1">
      <c r="A55" s="696"/>
      <c r="B55" s="698" t="s">
        <v>1141</v>
      </c>
      <c r="C55" s="699"/>
      <c r="D55" s="409" t="s">
        <v>170</v>
      </c>
      <c r="E55" s="24">
        <f t="shared" si="14"/>
        <v>832</v>
      </c>
      <c r="F55" s="220">
        <f>F274</f>
        <v>585</v>
      </c>
      <c r="G55" s="220">
        <f aca="true" t="shared" si="38" ref="G55:L56">G274</f>
        <v>111</v>
      </c>
      <c r="H55" s="220">
        <f t="shared" si="38"/>
        <v>102</v>
      </c>
      <c r="I55" s="220">
        <f t="shared" si="38"/>
        <v>34</v>
      </c>
      <c r="J55" s="220">
        <f t="shared" si="38"/>
        <v>866.944</v>
      </c>
      <c r="K55" s="220">
        <f t="shared" si="38"/>
        <v>870.272</v>
      </c>
      <c r="L55" s="627">
        <f t="shared" si="38"/>
        <v>866.112</v>
      </c>
    </row>
    <row r="56" spans="1:12" ht="28.5" customHeight="1">
      <c r="A56" s="696"/>
      <c r="B56" s="88" t="s">
        <v>522</v>
      </c>
      <c r="C56" s="88"/>
      <c r="D56" s="409" t="s">
        <v>633</v>
      </c>
      <c r="E56" s="24">
        <f t="shared" si="14"/>
        <v>-245</v>
      </c>
      <c r="F56" s="220">
        <f>F275</f>
        <v>-245</v>
      </c>
      <c r="G56" s="220">
        <f t="shared" si="38"/>
        <v>0</v>
      </c>
      <c r="H56" s="220">
        <f t="shared" si="38"/>
        <v>0</v>
      </c>
      <c r="I56" s="220">
        <f t="shared" si="38"/>
        <v>0</v>
      </c>
      <c r="J56" s="220">
        <f t="shared" si="38"/>
        <v>0</v>
      </c>
      <c r="K56" s="220">
        <f t="shared" si="38"/>
        <v>0</v>
      </c>
      <c r="L56" s="627">
        <f t="shared" si="38"/>
        <v>0</v>
      </c>
    </row>
    <row r="57" spans="1:12" ht="18.75" customHeight="1">
      <c r="A57" s="696"/>
      <c r="B57" s="698" t="s">
        <v>482</v>
      </c>
      <c r="C57" s="699"/>
      <c r="D57" s="409" t="s">
        <v>483</v>
      </c>
      <c r="E57" s="24">
        <f t="shared" si="14"/>
        <v>245</v>
      </c>
      <c r="F57" s="24">
        <f>F302</f>
        <v>245</v>
      </c>
      <c r="G57" s="24">
        <f aca="true" t="shared" si="39" ref="G57:L57">G302</f>
        <v>0</v>
      </c>
      <c r="H57" s="24">
        <f t="shared" si="39"/>
        <v>0</v>
      </c>
      <c r="I57" s="24">
        <f t="shared" si="39"/>
        <v>0</v>
      </c>
      <c r="J57" s="24">
        <f t="shared" si="39"/>
        <v>0</v>
      </c>
      <c r="K57" s="24">
        <f t="shared" si="39"/>
        <v>0</v>
      </c>
      <c r="L57" s="554">
        <f t="shared" si="39"/>
        <v>0</v>
      </c>
    </row>
    <row r="58" spans="1:12" ht="18.75" customHeight="1">
      <c r="A58" s="696"/>
      <c r="B58" s="698" t="s">
        <v>46</v>
      </c>
      <c r="C58" s="699"/>
      <c r="D58" s="409" t="s">
        <v>484</v>
      </c>
      <c r="E58" s="24">
        <f t="shared" si="14"/>
        <v>0</v>
      </c>
      <c r="F58" s="24">
        <f>F276</f>
        <v>0</v>
      </c>
      <c r="G58" s="24">
        <f aca="true" t="shared" si="40" ref="G58:L58">G276</f>
        <v>0</v>
      </c>
      <c r="H58" s="24">
        <f t="shared" si="40"/>
        <v>0</v>
      </c>
      <c r="I58" s="24">
        <f t="shared" si="40"/>
        <v>0</v>
      </c>
      <c r="J58" s="24">
        <f t="shared" si="40"/>
        <v>0</v>
      </c>
      <c r="K58" s="24">
        <f t="shared" si="40"/>
        <v>0</v>
      </c>
      <c r="L58" s="554">
        <f t="shared" si="40"/>
        <v>0</v>
      </c>
    </row>
    <row r="59" spans="1:12" ht="15.75">
      <c r="A59" s="703" t="s">
        <v>634</v>
      </c>
      <c r="B59" s="718"/>
      <c r="C59" s="719"/>
      <c r="D59" s="695" t="s">
        <v>609</v>
      </c>
      <c r="E59" s="24">
        <f aca="true" t="shared" si="41" ref="E59:E70">F59+G59+H59+I59</f>
        <v>0</v>
      </c>
      <c r="F59" s="24">
        <f>F60</f>
        <v>0</v>
      </c>
      <c r="G59" s="24">
        <f aca="true" t="shared" si="42" ref="G59:L59">G60</f>
        <v>0</v>
      </c>
      <c r="H59" s="24">
        <f t="shared" si="42"/>
        <v>0</v>
      </c>
      <c r="I59" s="24">
        <f t="shared" si="42"/>
        <v>0</v>
      </c>
      <c r="J59" s="24">
        <f t="shared" si="42"/>
        <v>0</v>
      </c>
      <c r="K59" s="24">
        <f t="shared" si="42"/>
        <v>0</v>
      </c>
      <c r="L59" s="554">
        <f t="shared" si="42"/>
        <v>0</v>
      </c>
    </row>
    <row r="60" spans="1:12" ht="18" customHeight="1">
      <c r="A60" s="703" t="s">
        <v>635</v>
      </c>
      <c r="B60" s="699"/>
      <c r="C60" s="18"/>
      <c r="D60" s="409" t="s">
        <v>636</v>
      </c>
      <c r="E60" s="24">
        <f t="shared" si="41"/>
        <v>0</v>
      </c>
      <c r="F60" s="24">
        <f>F61+F62</f>
        <v>0</v>
      </c>
      <c r="G60" s="24">
        <f aca="true" t="shared" si="43" ref="G60:L60">G61+G62</f>
        <v>0</v>
      </c>
      <c r="H60" s="24">
        <f t="shared" si="43"/>
        <v>0</v>
      </c>
      <c r="I60" s="24">
        <f t="shared" si="43"/>
        <v>0</v>
      </c>
      <c r="J60" s="24">
        <f t="shared" si="43"/>
        <v>0</v>
      </c>
      <c r="K60" s="24">
        <f t="shared" si="43"/>
        <v>0</v>
      </c>
      <c r="L60" s="554">
        <f t="shared" si="43"/>
        <v>0</v>
      </c>
    </row>
    <row r="61" spans="1:12" ht="18" customHeight="1">
      <c r="A61" s="703"/>
      <c r="B61" s="18" t="s">
        <v>612</v>
      </c>
      <c r="C61" s="699"/>
      <c r="D61" s="409" t="s">
        <v>637</v>
      </c>
      <c r="E61" s="24">
        <f t="shared" si="41"/>
        <v>0</v>
      </c>
      <c r="F61" s="24">
        <f>F305</f>
        <v>0</v>
      </c>
      <c r="G61" s="24">
        <f aca="true" t="shared" si="44" ref="G61:L61">G305</f>
        <v>0</v>
      </c>
      <c r="H61" s="24">
        <f t="shared" si="44"/>
        <v>0</v>
      </c>
      <c r="I61" s="24">
        <f t="shared" si="44"/>
        <v>0</v>
      </c>
      <c r="J61" s="24">
        <f t="shared" si="44"/>
        <v>0</v>
      </c>
      <c r="K61" s="24">
        <f t="shared" si="44"/>
        <v>0</v>
      </c>
      <c r="L61" s="554">
        <f t="shared" si="44"/>
        <v>0</v>
      </c>
    </row>
    <row r="62" spans="1:12" ht="18" customHeight="1">
      <c r="A62" s="703"/>
      <c r="B62" s="18" t="s">
        <v>786</v>
      </c>
      <c r="C62" s="699"/>
      <c r="D62" s="409" t="s">
        <v>787</v>
      </c>
      <c r="E62" s="24">
        <f t="shared" si="41"/>
        <v>0</v>
      </c>
      <c r="F62" s="24">
        <f>F306</f>
        <v>0</v>
      </c>
      <c r="G62" s="24">
        <f aca="true" t="shared" si="45" ref="G62:L62">G306</f>
        <v>0</v>
      </c>
      <c r="H62" s="24">
        <f t="shared" si="45"/>
        <v>0</v>
      </c>
      <c r="I62" s="24">
        <f t="shared" si="45"/>
        <v>0</v>
      </c>
      <c r="J62" s="24">
        <f t="shared" si="45"/>
        <v>0</v>
      </c>
      <c r="K62" s="24">
        <f t="shared" si="45"/>
        <v>0</v>
      </c>
      <c r="L62" s="554">
        <f t="shared" si="45"/>
        <v>0</v>
      </c>
    </row>
    <row r="63" spans="1:12" s="3" customFormat="1" ht="18" customHeight="1">
      <c r="A63" s="239" t="s">
        <v>872</v>
      </c>
      <c r="B63" s="550"/>
      <c r="C63" s="551"/>
      <c r="D63" s="30" t="s">
        <v>472</v>
      </c>
      <c r="E63" s="24">
        <f t="shared" si="41"/>
        <v>0</v>
      </c>
      <c r="F63" s="7">
        <f>F64+F69</f>
        <v>0</v>
      </c>
      <c r="G63" s="7">
        <f aca="true" t="shared" si="46" ref="G63:L63">G64+G69</f>
        <v>0</v>
      </c>
      <c r="H63" s="7">
        <f t="shared" si="46"/>
        <v>0</v>
      </c>
      <c r="I63" s="7">
        <f t="shared" si="46"/>
        <v>0</v>
      </c>
      <c r="J63" s="7">
        <f t="shared" si="46"/>
        <v>0</v>
      </c>
      <c r="K63" s="7">
        <f t="shared" si="46"/>
        <v>0</v>
      </c>
      <c r="L63" s="204">
        <f t="shared" si="46"/>
        <v>0</v>
      </c>
    </row>
    <row r="64" spans="1:12" s="3" customFormat="1" ht="21.75" customHeight="1">
      <c r="A64" s="720" t="s">
        <v>678</v>
      </c>
      <c r="B64" s="721"/>
      <c r="C64" s="721"/>
      <c r="D64" s="409" t="s">
        <v>293</v>
      </c>
      <c r="E64" s="24">
        <f t="shared" si="41"/>
        <v>0</v>
      </c>
      <c r="F64" s="7">
        <f>F65+F68</f>
        <v>0</v>
      </c>
      <c r="G64" s="7">
        <f aca="true" t="shared" si="47" ref="G64:L64">G65+G68</f>
        <v>0</v>
      </c>
      <c r="H64" s="7">
        <f t="shared" si="47"/>
        <v>0</v>
      </c>
      <c r="I64" s="7">
        <f t="shared" si="47"/>
        <v>0</v>
      </c>
      <c r="J64" s="7">
        <f t="shared" si="47"/>
        <v>0</v>
      </c>
      <c r="K64" s="7">
        <f t="shared" si="47"/>
        <v>0</v>
      </c>
      <c r="L64" s="204">
        <f t="shared" si="47"/>
        <v>0</v>
      </c>
    </row>
    <row r="65" spans="1:12" s="3" customFormat="1" ht="30.75" customHeight="1">
      <c r="A65" s="722"/>
      <c r="B65" s="723" t="s">
        <v>812</v>
      </c>
      <c r="C65" s="723"/>
      <c r="D65" s="409" t="s">
        <v>677</v>
      </c>
      <c r="E65" s="24">
        <f t="shared" si="41"/>
        <v>0</v>
      </c>
      <c r="F65" s="7">
        <f>F66+F67</f>
        <v>0</v>
      </c>
      <c r="G65" s="7">
        <f aca="true" t="shared" si="48" ref="G65:L65">G66+G67</f>
        <v>0</v>
      </c>
      <c r="H65" s="7">
        <f t="shared" si="48"/>
        <v>0</v>
      </c>
      <c r="I65" s="7">
        <f t="shared" si="48"/>
        <v>0</v>
      </c>
      <c r="J65" s="7">
        <f t="shared" si="48"/>
        <v>0</v>
      </c>
      <c r="K65" s="7">
        <f t="shared" si="48"/>
        <v>0</v>
      </c>
      <c r="L65" s="204">
        <f t="shared" si="48"/>
        <v>0</v>
      </c>
    </row>
    <row r="66" spans="1:12" s="3" customFormat="1" ht="30.75" customHeight="1">
      <c r="A66" s="722"/>
      <c r="B66" s="724"/>
      <c r="C66" s="323" t="s">
        <v>704</v>
      </c>
      <c r="D66" s="409" t="s">
        <v>705</v>
      </c>
      <c r="E66" s="24">
        <f t="shared" si="41"/>
        <v>0</v>
      </c>
      <c r="F66" s="7">
        <f>F280</f>
        <v>0</v>
      </c>
      <c r="G66" s="7">
        <f aca="true" t="shared" si="49" ref="G66:L66">G280</f>
        <v>0</v>
      </c>
      <c r="H66" s="7">
        <f t="shared" si="49"/>
        <v>0</v>
      </c>
      <c r="I66" s="7">
        <f t="shared" si="49"/>
        <v>0</v>
      </c>
      <c r="J66" s="7">
        <f t="shared" si="49"/>
        <v>0</v>
      </c>
      <c r="K66" s="7">
        <f t="shared" si="49"/>
        <v>0</v>
      </c>
      <c r="L66" s="204">
        <f t="shared" si="49"/>
        <v>0</v>
      </c>
    </row>
    <row r="67" spans="1:12" s="3" customFormat="1" ht="35.25" customHeight="1">
      <c r="A67" s="722"/>
      <c r="B67" s="724"/>
      <c r="C67" s="323" t="s">
        <v>703</v>
      </c>
      <c r="D67" s="409" t="s">
        <v>706</v>
      </c>
      <c r="E67" s="24">
        <f t="shared" si="41"/>
        <v>0</v>
      </c>
      <c r="F67" s="7">
        <f>F310</f>
        <v>0</v>
      </c>
      <c r="G67" s="7">
        <f aca="true" t="shared" si="50" ref="G67:L67">G310</f>
        <v>0</v>
      </c>
      <c r="H67" s="7">
        <f t="shared" si="50"/>
        <v>0</v>
      </c>
      <c r="I67" s="7">
        <f t="shared" si="50"/>
        <v>0</v>
      </c>
      <c r="J67" s="7">
        <f t="shared" si="50"/>
        <v>0</v>
      </c>
      <c r="K67" s="7">
        <f t="shared" si="50"/>
        <v>0</v>
      </c>
      <c r="L67" s="204">
        <f t="shared" si="50"/>
        <v>0</v>
      </c>
    </row>
    <row r="68" spans="1:12" s="3" customFormat="1" ht="15.75" customHeight="1">
      <c r="A68" s="239"/>
      <c r="B68" s="89" t="s">
        <v>496</v>
      </c>
      <c r="C68" s="89"/>
      <c r="D68" s="2" t="s">
        <v>294</v>
      </c>
      <c r="E68" s="24">
        <f t="shared" si="41"/>
        <v>0</v>
      </c>
      <c r="F68" s="27">
        <f>F311</f>
        <v>0</v>
      </c>
      <c r="G68" s="27">
        <f aca="true" t="shared" si="51" ref="G68:L68">G311</f>
        <v>0</v>
      </c>
      <c r="H68" s="27">
        <f t="shared" si="51"/>
        <v>0</v>
      </c>
      <c r="I68" s="27">
        <f t="shared" si="51"/>
        <v>0</v>
      </c>
      <c r="J68" s="27">
        <f t="shared" si="51"/>
        <v>0</v>
      </c>
      <c r="K68" s="27">
        <f t="shared" si="51"/>
        <v>0</v>
      </c>
      <c r="L68" s="28">
        <f t="shared" si="51"/>
        <v>0</v>
      </c>
    </row>
    <row r="69" spans="1:12" s="3" customFormat="1" ht="18" customHeight="1">
      <c r="A69" s="239" t="s">
        <v>1204</v>
      </c>
      <c r="B69" s="725"/>
      <c r="C69" s="323"/>
      <c r="D69" s="409" t="s">
        <v>870</v>
      </c>
      <c r="E69" s="24">
        <f t="shared" si="41"/>
        <v>0</v>
      </c>
      <c r="F69" s="7">
        <f>F70+F71</f>
        <v>0</v>
      </c>
      <c r="G69" s="7">
        <f aca="true" t="shared" si="52" ref="G69:L69">G70+G71</f>
        <v>0</v>
      </c>
      <c r="H69" s="7">
        <f t="shared" si="52"/>
        <v>0</v>
      </c>
      <c r="I69" s="7">
        <f t="shared" si="52"/>
        <v>0</v>
      </c>
      <c r="J69" s="7">
        <f t="shared" si="52"/>
        <v>0</v>
      </c>
      <c r="K69" s="7">
        <f t="shared" si="52"/>
        <v>0</v>
      </c>
      <c r="L69" s="204">
        <f t="shared" si="52"/>
        <v>0</v>
      </c>
    </row>
    <row r="70" spans="1:12" s="3" customFormat="1" ht="31.5" customHeight="1">
      <c r="A70" s="239"/>
      <c r="B70" s="89" t="s">
        <v>813</v>
      </c>
      <c r="C70" s="89"/>
      <c r="D70" s="2" t="s">
        <v>871</v>
      </c>
      <c r="E70" s="24">
        <f t="shared" si="41"/>
        <v>0</v>
      </c>
      <c r="F70" s="7">
        <f>F282</f>
        <v>0</v>
      </c>
      <c r="G70" s="7">
        <f aca="true" t="shared" si="53" ref="G70:L70">G282</f>
        <v>0</v>
      </c>
      <c r="H70" s="7">
        <f t="shared" si="53"/>
        <v>0</v>
      </c>
      <c r="I70" s="7">
        <f t="shared" si="53"/>
        <v>0</v>
      </c>
      <c r="J70" s="7">
        <f t="shared" si="53"/>
        <v>0</v>
      </c>
      <c r="K70" s="7">
        <f t="shared" si="53"/>
        <v>0</v>
      </c>
      <c r="L70" s="204">
        <f t="shared" si="53"/>
        <v>0</v>
      </c>
    </row>
    <row r="71" spans="1:12" s="3" customFormat="1" ht="15.75">
      <c r="A71" s="239"/>
      <c r="B71" s="726" t="s">
        <v>1202</v>
      </c>
      <c r="C71" s="312"/>
      <c r="D71" s="2" t="s">
        <v>1203</v>
      </c>
      <c r="E71" s="7">
        <f>F71+G71+H71+I71</f>
        <v>0</v>
      </c>
      <c r="F71" s="27">
        <f>F283</f>
        <v>0</v>
      </c>
      <c r="G71" s="27">
        <f aca="true" t="shared" si="54" ref="G71:L71">G283</f>
        <v>0</v>
      </c>
      <c r="H71" s="27">
        <f t="shared" si="54"/>
        <v>0</v>
      </c>
      <c r="I71" s="27">
        <f t="shared" si="54"/>
        <v>0</v>
      </c>
      <c r="J71" s="27">
        <f t="shared" si="54"/>
        <v>0</v>
      </c>
      <c r="K71" s="27">
        <f t="shared" si="54"/>
        <v>0</v>
      </c>
      <c r="L71" s="28">
        <f t="shared" si="54"/>
        <v>0</v>
      </c>
    </row>
    <row r="72" spans="1:12" ht="18" customHeight="1">
      <c r="A72" s="700" t="s">
        <v>788</v>
      </c>
      <c r="B72" s="18"/>
      <c r="C72" s="18"/>
      <c r="D72" s="695" t="s">
        <v>610</v>
      </c>
      <c r="E72" s="7">
        <f aca="true" t="shared" si="55" ref="E72:E119">F72+G72+H72+I72</f>
        <v>246967</v>
      </c>
      <c r="F72" s="24">
        <f>F73</f>
        <v>72622</v>
      </c>
      <c r="G72" s="24">
        <f aca="true" t="shared" si="56" ref="G72:L72">G73</f>
        <v>57592</v>
      </c>
      <c r="H72" s="24">
        <f t="shared" si="56"/>
        <v>75701</v>
      </c>
      <c r="I72" s="24">
        <f t="shared" si="56"/>
        <v>41052</v>
      </c>
      <c r="J72" s="24">
        <f t="shared" si="56"/>
        <v>257339.614</v>
      </c>
      <c r="K72" s="24">
        <f t="shared" si="56"/>
        <v>258327.48200000002</v>
      </c>
      <c r="L72" s="554">
        <f t="shared" si="56"/>
        <v>257092.647</v>
      </c>
    </row>
    <row r="73" spans="1:12" ht="30" customHeight="1">
      <c r="A73" s="305" t="s">
        <v>973</v>
      </c>
      <c r="B73" s="306"/>
      <c r="C73" s="306"/>
      <c r="D73" s="695" t="s">
        <v>611</v>
      </c>
      <c r="E73" s="7">
        <f t="shared" si="55"/>
        <v>246967</v>
      </c>
      <c r="F73" s="24">
        <f>F74+F98</f>
        <v>72622</v>
      </c>
      <c r="G73" s="24">
        <f aca="true" t="shared" si="57" ref="G73:L73">G74+G98</f>
        <v>57592</v>
      </c>
      <c r="H73" s="24">
        <f t="shared" si="57"/>
        <v>75701</v>
      </c>
      <c r="I73" s="24">
        <f t="shared" si="57"/>
        <v>41052</v>
      </c>
      <c r="J73" s="24">
        <f t="shared" si="57"/>
        <v>257339.614</v>
      </c>
      <c r="K73" s="24">
        <f t="shared" si="57"/>
        <v>258327.48200000002</v>
      </c>
      <c r="L73" s="554">
        <f t="shared" si="57"/>
        <v>257092.647</v>
      </c>
    </row>
    <row r="74" spans="1:12" ht="46.5" customHeight="1">
      <c r="A74" s="727" t="s">
        <v>1480</v>
      </c>
      <c r="B74" s="728"/>
      <c r="C74" s="728"/>
      <c r="D74" s="409" t="s">
        <v>791</v>
      </c>
      <c r="E74" s="7">
        <f t="shared" si="55"/>
        <v>0</v>
      </c>
      <c r="F74" s="24">
        <f>F75+F76+F77+F78+F79+F80+F81+F82+F86+F90+F94</f>
        <v>0</v>
      </c>
      <c r="G74" s="24">
        <f aca="true" t="shared" si="58" ref="G74:L74">G75+G76+G77+G78+G79+G80+G81+G82+G86+G90+G94</f>
        <v>0</v>
      </c>
      <c r="H74" s="24">
        <f t="shared" si="58"/>
        <v>0</v>
      </c>
      <c r="I74" s="24">
        <f t="shared" si="58"/>
        <v>0</v>
      </c>
      <c r="J74" s="24">
        <f t="shared" si="58"/>
        <v>0</v>
      </c>
      <c r="K74" s="24">
        <f t="shared" si="58"/>
        <v>0</v>
      </c>
      <c r="L74" s="554">
        <f t="shared" si="58"/>
        <v>0</v>
      </c>
    </row>
    <row r="75" spans="1:12" ht="18" customHeight="1">
      <c r="A75" s="700"/>
      <c r="B75" s="18" t="s">
        <v>792</v>
      </c>
      <c r="C75" s="18"/>
      <c r="D75" s="409" t="s">
        <v>793</v>
      </c>
      <c r="E75" s="7">
        <f t="shared" si="55"/>
        <v>0</v>
      </c>
      <c r="F75" s="24">
        <f>F287</f>
        <v>0</v>
      </c>
      <c r="G75" s="24">
        <f aca="true" t="shared" si="59" ref="G75:L75">G287</f>
        <v>0</v>
      </c>
      <c r="H75" s="24">
        <f t="shared" si="59"/>
        <v>0</v>
      </c>
      <c r="I75" s="24">
        <f t="shared" si="59"/>
        <v>0</v>
      </c>
      <c r="J75" s="24">
        <f t="shared" si="59"/>
        <v>0</v>
      </c>
      <c r="K75" s="24">
        <f t="shared" si="59"/>
        <v>0</v>
      </c>
      <c r="L75" s="554">
        <f t="shared" si="59"/>
        <v>0</v>
      </c>
    </row>
    <row r="76" spans="1:12" ht="40.5" customHeight="1">
      <c r="A76" s="700"/>
      <c r="B76" s="729" t="s">
        <v>1142</v>
      </c>
      <c r="C76" s="729"/>
      <c r="D76" s="409" t="s">
        <v>778</v>
      </c>
      <c r="E76" s="7">
        <f t="shared" si="55"/>
        <v>0</v>
      </c>
      <c r="F76" s="24">
        <f>F315</f>
        <v>0</v>
      </c>
      <c r="G76" s="24">
        <f aca="true" t="shared" si="60" ref="G76:L76">G315</f>
        <v>0</v>
      </c>
      <c r="H76" s="24">
        <f t="shared" si="60"/>
        <v>0</v>
      </c>
      <c r="I76" s="24">
        <f t="shared" si="60"/>
        <v>0</v>
      </c>
      <c r="J76" s="24">
        <f t="shared" si="60"/>
        <v>0</v>
      </c>
      <c r="K76" s="24">
        <f t="shared" si="60"/>
        <v>0</v>
      </c>
      <c r="L76" s="554">
        <f t="shared" si="60"/>
        <v>0</v>
      </c>
    </row>
    <row r="77" spans="1:12" ht="39" customHeight="1">
      <c r="A77" s="700"/>
      <c r="B77" s="729" t="s">
        <v>121</v>
      </c>
      <c r="C77" s="729"/>
      <c r="D77" s="409" t="s">
        <v>780</v>
      </c>
      <c r="E77" s="7">
        <f t="shared" si="55"/>
        <v>0</v>
      </c>
      <c r="F77" s="24">
        <f>F288</f>
        <v>0</v>
      </c>
      <c r="G77" s="24">
        <f aca="true" t="shared" si="61" ref="G77:L77">G288</f>
        <v>0</v>
      </c>
      <c r="H77" s="24">
        <f t="shared" si="61"/>
        <v>0</v>
      </c>
      <c r="I77" s="24">
        <f t="shared" si="61"/>
        <v>0</v>
      </c>
      <c r="J77" s="24">
        <f t="shared" si="61"/>
        <v>0</v>
      </c>
      <c r="K77" s="24">
        <f t="shared" si="61"/>
        <v>0</v>
      </c>
      <c r="L77" s="554">
        <f t="shared" si="61"/>
        <v>0</v>
      </c>
    </row>
    <row r="78" spans="1:12" s="3" customFormat="1" ht="20.25" customHeight="1">
      <c r="A78" s="294"/>
      <c r="B78" s="730" t="s">
        <v>526</v>
      </c>
      <c r="C78" s="730"/>
      <c r="D78" s="2" t="s">
        <v>527</v>
      </c>
      <c r="E78" s="7">
        <f t="shared" si="55"/>
        <v>0</v>
      </c>
      <c r="F78" s="7">
        <f>F316</f>
        <v>0</v>
      </c>
      <c r="G78" s="7">
        <f aca="true" t="shared" si="62" ref="G78:L78">G316</f>
        <v>0</v>
      </c>
      <c r="H78" s="7">
        <f t="shared" si="62"/>
        <v>0</v>
      </c>
      <c r="I78" s="7">
        <f t="shared" si="62"/>
        <v>0</v>
      </c>
      <c r="J78" s="7">
        <f t="shared" si="62"/>
        <v>0</v>
      </c>
      <c r="K78" s="7">
        <f t="shared" si="62"/>
        <v>0</v>
      </c>
      <c r="L78" s="204">
        <f t="shared" si="62"/>
        <v>0</v>
      </c>
    </row>
    <row r="79" spans="1:12" s="3" customFormat="1" ht="68.25" customHeight="1">
      <c r="A79" s="294"/>
      <c r="B79" s="731" t="s">
        <v>1143</v>
      </c>
      <c r="C79" s="91"/>
      <c r="D79" s="2" t="s">
        <v>1123</v>
      </c>
      <c r="E79" s="7">
        <f t="shared" si="55"/>
        <v>0</v>
      </c>
      <c r="F79" s="7">
        <f>F317</f>
        <v>0</v>
      </c>
      <c r="G79" s="7">
        <f aca="true" t="shared" si="63" ref="G79:L79">G317</f>
        <v>0</v>
      </c>
      <c r="H79" s="7">
        <f t="shared" si="63"/>
        <v>0</v>
      </c>
      <c r="I79" s="7">
        <f t="shared" si="63"/>
        <v>0</v>
      </c>
      <c r="J79" s="7">
        <f t="shared" si="63"/>
        <v>0</v>
      </c>
      <c r="K79" s="7">
        <f t="shared" si="63"/>
        <v>0</v>
      </c>
      <c r="L79" s="204">
        <f t="shared" si="63"/>
        <v>0</v>
      </c>
    </row>
    <row r="80" spans="1:12" s="3" customFormat="1" ht="30.75" customHeight="1">
      <c r="A80" s="294"/>
      <c r="B80" s="731" t="s">
        <v>1324</v>
      </c>
      <c r="C80" s="91"/>
      <c r="D80" s="2" t="s">
        <v>1325</v>
      </c>
      <c r="E80" s="7">
        <f t="shared" si="55"/>
        <v>0</v>
      </c>
      <c r="F80" s="7">
        <f>F289</f>
        <v>0</v>
      </c>
      <c r="G80" s="7">
        <f aca="true" t="shared" si="64" ref="G80:L81">G289</f>
        <v>0</v>
      </c>
      <c r="H80" s="7">
        <f t="shared" si="64"/>
        <v>0</v>
      </c>
      <c r="I80" s="7">
        <f t="shared" si="64"/>
        <v>0</v>
      </c>
      <c r="J80" s="7">
        <f t="shared" si="64"/>
        <v>0</v>
      </c>
      <c r="K80" s="7">
        <f t="shared" si="64"/>
        <v>0</v>
      </c>
      <c r="L80" s="204">
        <f t="shared" si="64"/>
        <v>0</v>
      </c>
    </row>
    <row r="81" spans="1:12" s="3" customFormat="1" ht="15.75">
      <c r="A81" s="294"/>
      <c r="B81" s="731" t="s">
        <v>1327</v>
      </c>
      <c r="C81" s="91"/>
      <c r="D81" s="2" t="s">
        <v>1326</v>
      </c>
      <c r="E81" s="7">
        <f t="shared" si="55"/>
        <v>0</v>
      </c>
      <c r="F81" s="7">
        <f>F290</f>
        <v>0</v>
      </c>
      <c r="G81" s="7">
        <f t="shared" si="64"/>
        <v>0</v>
      </c>
      <c r="H81" s="7">
        <f t="shared" si="64"/>
        <v>0</v>
      </c>
      <c r="I81" s="7">
        <f t="shared" si="64"/>
        <v>0</v>
      </c>
      <c r="J81" s="7">
        <f t="shared" si="64"/>
        <v>0</v>
      </c>
      <c r="K81" s="7">
        <f t="shared" si="64"/>
        <v>0</v>
      </c>
      <c r="L81" s="204">
        <f t="shared" si="64"/>
        <v>0</v>
      </c>
    </row>
    <row r="82" spans="1:12" s="3" customFormat="1" ht="39" customHeight="1">
      <c r="A82" s="294"/>
      <c r="B82" s="732" t="s">
        <v>1367</v>
      </c>
      <c r="C82" s="733"/>
      <c r="D82" s="2" t="s">
        <v>1357</v>
      </c>
      <c r="E82" s="7">
        <f t="shared" si="55"/>
        <v>0</v>
      </c>
      <c r="F82" s="7">
        <f>F83+F84+F85</f>
        <v>0</v>
      </c>
      <c r="G82" s="7">
        <f aca="true" t="shared" si="65" ref="G82:L82">G83+G84+G85</f>
        <v>0</v>
      </c>
      <c r="H82" s="7">
        <f t="shared" si="65"/>
        <v>0</v>
      </c>
      <c r="I82" s="7">
        <f t="shared" si="65"/>
        <v>0</v>
      </c>
      <c r="J82" s="7">
        <f t="shared" si="65"/>
        <v>0</v>
      </c>
      <c r="K82" s="7">
        <f t="shared" si="65"/>
        <v>0</v>
      </c>
      <c r="L82" s="204">
        <f t="shared" si="65"/>
        <v>0</v>
      </c>
    </row>
    <row r="83" spans="1:12" s="3" customFormat="1" ht="15.75">
      <c r="A83" s="294"/>
      <c r="B83" s="734"/>
      <c r="C83" s="80" t="s">
        <v>1354</v>
      </c>
      <c r="D83" s="2" t="s">
        <v>1359</v>
      </c>
      <c r="E83" s="7">
        <f t="shared" si="55"/>
        <v>0</v>
      </c>
      <c r="F83" s="7">
        <f>F319</f>
        <v>0</v>
      </c>
      <c r="G83" s="7">
        <f aca="true" t="shared" si="66" ref="G83:L83">G319</f>
        <v>0</v>
      </c>
      <c r="H83" s="7">
        <f t="shared" si="66"/>
        <v>0</v>
      </c>
      <c r="I83" s="7">
        <f t="shared" si="66"/>
        <v>0</v>
      </c>
      <c r="J83" s="7">
        <f t="shared" si="66"/>
        <v>0</v>
      </c>
      <c r="K83" s="7">
        <f t="shared" si="66"/>
        <v>0</v>
      </c>
      <c r="L83" s="204">
        <f t="shared" si="66"/>
        <v>0</v>
      </c>
    </row>
    <row r="84" spans="1:12" s="3" customFormat="1" ht="15.75">
      <c r="A84" s="294"/>
      <c r="B84" s="734"/>
      <c r="C84" s="80" t="s">
        <v>1358</v>
      </c>
      <c r="D84" s="2" t="s">
        <v>1360</v>
      </c>
      <c r="E84" s="7">
        <f t="shared" si="55"/>
        <v>0</v>
      </c>
      <c r="F84" s="7">
        <f aca="true" t="shared" si="67" ref="F84:L84">F320</f>
        <v>0</v>
      </c>
      <c r="G84" s="7">
        <f t="shared" si="67"/>
        <v>0</v>
      </c>
      <c r="H84" s="7">
        <f t="shared" si="67"/>
        <v>0</v>
      </c>
      <c r="I84" s="7">
        <f t="shared" si="67"/>
        <v>0</v>
      </c>
      <c r="J84" s="7">
        <f t="shared" si="67"/>
        <v>0</v>
      </c>
      <c r="K84" s="7">
        <f t="shared" si="67"/>
        <v>0</v>
      </c>
      <c r="L84" s="204">
        <f t="shared" si="67"/>
        <v>0</v>
      </c>
    </row>
    <row r="85" spans="1:12" s="3" customFormat="1" ht="15.75">
      <c r="A85" s="294"/>
      <c r="B85" s="734"/>
      <c r="C85" s="80" t="s">
        <v>1355</v>
      </c>
      <c r="D85" s="2" t="s">
        <v>1361</v>
      </c>
      <c r="E85" s="7">
        <f t="shared" si="55"/>
        <v>0</v>
      </c>
      <c r="F85" s="7">
        <f aca="true" t="shared" si="68" ref="F85:L85">F321</f>
        <v>0</v>
      </c>
      <c r="G85" s="7">
        <f t="shared" si="68"/>
        <v>0</v>
      </c>
      <c r="H85" s="7">
        <f t="shared" si="68"/>
        <v>0</v>
      </c>
      <c r="I85" s="7">
        <f t="shared" si="68"/>
        <v>0</v>
      </c>
      <c r="J85" s="7">
        <f t="shared" si="68"/>
        <v>0</v>
      </c>
      <c r="K85" s="7">
        <f t="shared" si="68"/>
        <v>0</v>
      </c>
      <c r="L85" s="204">
        <f t="shared" si="68"/>
        <v>0</v>
      </c>
    </row>
    <row r="86" spans="1:12" s="3" customFormat="1" ht="32.25" customHeight="1">
      <c r="A86" s="294"/>
      <c r="B86" s="735" t="s">
        <v>1366</v>
      </c>
      <c r="C86" s="733"/>
      <c r="D86" s="2" t="s">
        <v>1362</v>
      </c>
      <c r="E86" s="7">
        <f t="shared" si="55"/>
        <v>0</v>
      </c>
      <c r="F86" s="7">
        <f>F87+F88+F89</f>
        <v>0</v>
      </c>
      <c r="G86" s="7">
        <f aca="true" t="shared" si="69" ref="G86:L86">G87+G88+G89</f>
        <v>0</v>
      </c>
      <c r="H86" s="7">
        <f t="shared" si="69"/>
        <v>0</v>
      </c>
      <c r="I86" s="7">
        <f t="shared" si="69"/>
        <v>0</v>
      </c>
      <c r="J86" s="7">
        <f t="shared" si="69"/>
        <v>0</v>
      </c>
      <c r="K86" s="7">
        <f t="shared" si="69"/>
        <v>0</v>
      </c>
      <c r="L86" s="204">
        <f t="shared" si="69"/>
        <v>0</v>
      </c>
    </row>
    <row r="87" spans="1:12" s="3" customFormat="1" ht="15.75">
      <c r="A87" s="294"/>
      <c r="B87" s="734"/>
      <c r="C87" s="736" t="s">
        <v>1356</v>
      </c>
      <c r="D87" s="2" t="s">
        <v>1363</v>
      </c>
      <c r="E87" s="7">
        <f t="shared" si="55"/>
        <v>0</v>
      </c>
      <c r="F87" s="7">
        <f>F323</f>
        <v>0</v>
      </c>
      <c r="G87" s="7">
        <f aca="true" t="shared" si="70" ref="G87:L87">G323</f>
        <v>0</v>
      </c>
      <c r="H87" s="7">
        <f t="shared" si="70"/>
        <v>0</v>
      </c>
      <c r="I87" s="7">
        <f t="shared" si="70"/>
        <v>0</v>
      </c>
      <c r="J87" s="7">
        <f t="shared" si="70"/>
        <v>0</v>
      </c>
      <c r="K87" s="7">
        <f t="shared" si="70"/>
        <v>0</v>
      </c>
      <c r="L87" s="204">
        <f t="shared" si="70"/>
        <v>0</v>
      </c>
    </row>
    <row r="88" spans="1:12" s="3" customFormat="1" ht="15.75">
      <c r="A88" s="294"/>
      <c r="B88" s="734"/>
      <c r="C88" s="80" t="s">
        <v>1358</v>
      </c>
      <c r="D88" s="2" t="s">
        <v>1364</v>
      </c>
      <c r="E88" s="7">
        <f t="shared" si="55"/>
        <v>0</v>
      </c>
      <c r="F88" s="7">
        <f aca="true" t="shared" si="71" ref="F88:L88">F324</f>
        <v>0</v>
      </c>
      <c r="G88" s="7">
        <f t="shared" si="71"/>
        <v>0</v>
      </c>
      <c r="H88" s="7">
        <f t="shared" si="71"/>
        <v>0</v>
      </c>
      <c r="I88" s="7">
        <f t="shared" si="71"/>
        <v>0</v>
      </c>
      <c r="J88" s="7">
        <f t="shared" si="71"/>
        <v>0</v>
      </c>
      <c r="K88" s="7">
        <f t="shared" si="71"/>
        <v>0</v>
      </c>
      <c r="L88" s="204">
        <f t="shared" si="71"/>
        <v>0</v>
      </c>
    </row>
    <row r="89" spans="1:12" s="3" customFormat="1" ht="15.75">
      <c r="A89" s="294"/>
      <c r="B89" s="734"/>
      <c r="C89" s="80" t="s">
        <v>1355</v>
      </c>
      <c r="D89" s="2" t="s">
        <v>1365</v>
      </c>
      <c r="E89" s="7">
        <f t="shared" si="55"/>
        <v>0</v>
      </c>
      <c r="F89" s="7">
        <f aca="true" t="shared" si="72" ref="F89:L89">F325</f>
        <v>0</v>
      </c>
      <c r="G89" s="7">
        <f t="shared" si="72"/>
        <v>0</v>
      </c>
      <c r="H89" s="7">
        <f t="shared" si="72"/>
        <v>0</v>
      </c>
      <c r="I89" s="7">
        <f t="shared" si="72"/>
        <v>0</v>
      </c>
      <c r="J89" s="7">
        <f t="shared" si="72"/>
        <v>0</v>
      </c>
      <c r="K89" s="7">
        <f t="shared" si="72"/>
        <v>0</v>
      </c>
      <c r="L89" s="204">
        <f t="shared" si="72"/>
        <v>0</v>
      </c>
    </row>
    <row r="90" spans="1:12" s="3" customFormat="1" ht="50.25" customHeight="1">
      <c r="A90" s="294"/>
      <c r="B90" s="731" t="s">
        <v>1409</v>
      </c>
      <c r="C90" s="91"/>
      <c r="D90" s="2" t="s">
        <v>1400</v>
      </c>
      <c r="E90" s="7">
        <f t="shared" si="55"/>
        <v>0</v>
      </c>
      <c r="F90" s="7">
        <f>F91+F92+F93</f>
        <v>0</v>
      </c>
      <c r="G90" s="7">
        <f aca="true" t="shared" si="73" ref="G90:L90">G91+G92+G93</f>
        <v>0</v>
      </c>
      <c r="H90" s="7">
        <f t="shared" si="73"/>
        <v>0</v>
      </c>
      <c r="I90" s="7">
        <f t="shared" si="73"/>
        <v>0</v>
      </c>
      <c r="J90" s="7">
        <f t="shared" si="73"/>
        <v>0</v>
      </c>
      <c r="K90" s="7">
        <f t="shared" si="73"/>
        <v>0</v>
      </c>
      <c r="L90" s="204">
        <f t="shared" si="73"/>
        <v>0</v>
      </c>
    </row>
    <row r="91" spans="1:12" s="3" customFormat="1" ht="15.75">
      <c r="A91" s="294"/>
      <c r="B91" s="734"/>
      <c r="C91" s="80" t="s">
        <v>1354</v>
      </c>
      <c r="D91" s="2" t="s">
        <v>1401</v>
      </c>
      <c r="E91" s="7">
        <f t="shared" si="55"/>
        <v>0</v>
      </c>
      <c r="F91" s="7">
        <f>F327</f>
        <v>0</v>
      </c>
      <c r="G91" s="7">
        <f aca="true" t="shared" si="74" ref="G91:L91">G327</f>
        <v>0</v>
      </c>
      <c r="H91" s="7">
        <f t="shared" si="74"/>
        <v>0</v>
      </c>
      <c r="I91" s="7">
        <f t="shared" si="74"/>
        <v>0</v>
      </c>
      <c r="J91" s="7">
        <f t="shared" si="74"/>
        <v>0</v>
      </c>
      <c r="K91" s="7">
        <f t="shared" si="74"/>
        <v>0</v>
      </c>
      <c r="L91" s="204">
        <f t="shared" si="74"/>
        <v>0</v>
      </c>
    </row>
    <row r="92" spans="1:12" s="3" customFormat="1" ht="15.75">
      <c r="A92" s="294"/>
      <c r="B92" s="734"/>
      <c r="C92" s="80" t="s">
        <v>1358</v>
      </c>
      <c r="D92" s="2" t="s">
        <v>1402</v>
      </c>
      <c r="E92" s="7">
        <f t="shared" si="55"/>
        <v>0</v>
      </c>
      <c r="F92" s="7">
        <f aca="true" t="shared" si="75" ref="F92:L92">F328</f>
        <v>0</v>
      </c>
      <c r="G92" s="7">
        <f t="shared" si="75"/>
        <v>0</v>
      </c>
      <c r="H92" s="7">
        <f t="shared" si="75"/>
        <v>0</v>
      </c>
      <c r="I92" s="7">
        <f t="shared" si="75"/>
        <v>0</v>
      </c>
      <c r="J92" s="7">
        <f t="shared" si="75"/>
        <v>0</v>
      </c>
      <c r="K92" s="7">
        <f t="shared" si="75"/>
        <v>0</v>
      </c>
      <c r="L92" s="204">
        <f t="shared" si="75"/>
        <v>0</v>
      </c>
    </row>
    <row r="93" spans="1:12" s="3" customFormat="1" ht="15.75">
      <c r="A93" s="294"/>
      <c r="B93" s="734"/>
      <c r="C93" s="80" t="s">
        <v>1355</v>
      </c>
      <c r="D93" s="2" t="s">
        <v>1403</v>
      </c>
      <c r="E93" s="7">
        <f t="shared" si="55"/>
        <v>0</v>
      </c>
      <c r="F93" s="7">
        <f aca="true" t="shared" si="76" ref="F93:L93">F329</f>
        <v>0</v>
      </c>
      <c r="G93" s="7">
        <f t="shared" si="76"/>
        <v>0</v>
      </c>
      <c r="H93" s="7">
        <f t="shared" si="76"/>
        <v>0</v>
      </c>
      <c r="I93" s="7">
        <f t="shared" si="76"/>
        <v>0</v>
      </c>
      <c r="J93" s="7">
        <f t="shared" si="76"/>
        <v>0</v>
      </c>
      <c r="K93" s="7">
        <f t="shared" si="76"/>
        <v>0</v>
      </c>
      <c r="L93" s="204">
        <f t="shared" si="76"/>
        <v>0</v>
      </c>
    </row>
    <row r="94" spans="1:12" s="3" customFormat="1" ht="54.75" customHeight="1">
      <c r="A94" s="294"/>
      <c r="B94" s="731" t="s">
        <v>1408</v>
      </c>
      <c r="C94" s="91"/>
      <c r="D94" s="2" t="s">
        <v>1404</v>
      </c>
      <c r="E94" s="7">
        <f t="shared" si="55"/>
        <v>0</v>
      </c>
      <c r="F94" s="7">
        <f>SUM(F95:F97)</f>
        <v>0</v>
      </c>
      <c r="G94" s="7">
        <f aca="true" t="shared" si="77" ref="G94:L94">SUM(G95:G97)</f>
        <v>0</v>
      </c>
      <c r="H94" s="7">
        <f t="shared" si="77"/>
        <v>0</v>
      </c>
      <c r="I94" s="7">
        <f t="shared" si="77"/>
        <v>0</v>
      </c>
      <c r="J94" s="7">
        <f t="shared" si="77"/>
        <v>0</v>
      </c>
      <c r="K94" s="7">
        <f t="shared" si="77"/>
        <v>0</v>
      </c>
      <c r="L94" s="204">
        <f t="shared" si="77"/>
        <v>0</v>
      </c>
    </row>
    <row r="95" spans="1:12" s="3" customFormat="1" ht="15.75">
      <c r="A95" s="294"/>
      <c r="B95" s="734"/>
      <c r="C95" s="80" t="s">
        <v>1356</v>
      </c>
      <c r="D95" s="2" t="s">
        <v>1405</v>
      </c>
      <c r="E95" s="7">
        <f t="shared" si="55"/>
        <v>0</v>
      </c>
      <c r="F95" s="7">
        <f>F331</f>
        <v>0</v>
      </c>
      <c r="G95" s="7">
        <f aca="true" t="shared" si="78" ref="G95:L95">G331</f>
        <v>0</v>
      </c>
      <c r="H95" s="7">
        <f t="shared" si="78"/>
        <v>0</v>
      </c>
      <c r="I95" s="7">
        <f t="shared" si="78"/>
        <v>0</v>
      </c>
      <c r="J95" s="7">
        <f t="shared" si="78"/>
        <v>0</v>
      </c>
      <c r="K95" s="7">
        <f t="shared" si="78"/>
        <v>0</v>
      </c>
      <c r="L95" s="204">
        <f t="shared" si="78"/>
        <v>0</v>
      </c>
    </row>
    <row r="96" spans="1:12" s="3" customFormat="1" ht="15.75">
      <c r="A96" s="294"/>
      <c r="B96" s="734"/>
      <c r="C96" s="80" t="s">
        <v>1358</v>
      </c>
      <c r="D96" s="2" t="s">
        <v>1406</v>
      </c>
      <c r="E96" s="7">
        <f t="shared" si="55"/>
        <v>0</v>
      </c>
      <c r="F96" s="7">
        <f aca="true" t="shared" si="79" ref="F96:L96">F332</f>
        <v>0</v>
      </c>
      <c r="G96" s="7">
        <f t="shared" si="79"/>
        <v>0</v>
      </c>
      <c r="H96" s="7">
        <f t="shared" si="79"/>
        <v>0</v>
      </c>
      <c r="I96" s="7">
        <f t="shared" si="79"/>
        <v>0</v>
      </c>
      <c r="J96" s="7">
        <f t="shared" si="79"/>
        <v>0</v>
      </c>
      <c r="K96" s="7">
        <f t="shared" si="79"/>
        <v>0</v>
      </c>
      <c r="L96" s="204">
        <f t="shared" si="79"/>
        <v>0</v>
      </c>
    </row>
    <row r="97" spans="1:12" s="3" customFormat="1" ht="15.75">
      <c r="A97" s="294"/>
      <c r="B97" s="734"/>
      <c r="C97" s="80" t="s">
        <v>1355</v>
      </c>
      <c r="D97" s="2" t="s">
        <v>1407</v>
      </c>
      <c r="E97" s="7">
        <f t="shared" si="55"/>
        <v>0</v>
      </c>
      <c r="F97" s="7">
        <f aca="true" t="shared" si="80" ref="F97:L97">F333</f>
        <v>0</v>
      </c>
      <c r="G97" s="7">
        <f t="shared" si="80"/>
        <v>0</v>
      </c>
      <c r="H97" s="7">
        <f t="shared" si="80"/>
        <v>0</v>
      </c>
      <c r="I97" s="7">
        <f t="shared" si="80"/>
        <v>0</v>
      </c>
      <c r="J97" s="7">
        <f t="shared" si="80"/>
        <v>0</v>
      </c>
      <c r="K97" s="7">
        <f t="shared" si="80"/>
        <v>0</v>
      </c>
      <c r="L97" s="204">
        <f t="shared" si="80"/>
        <v>0</v>
      </c>
    </row>
    <row r="98" spans="1:12" ht="46.5" customHeight="1">
      <c r="A98" s="335" t="s">
        <v>1452</v>
      </c>
      <c r="B98" s="737"/>
      <c r="C98" s="738"/>
      <c r="D98" s="697" t="s">
        <v>781</v>
      </c>
      <c r="E98" s="7">
        <f t="shared" si="55"/>
        <v>246967</v>
      </c>
      <c r="F98" s="24">
        <f>F99+F100+F101+F102+F103+F107+F111+F112+F113+F114+F115+F116+F117</f>
        <v>72622</v>
      </c>
      <c r="G98" s="24">
        <f aca="true" t="shared" si="81" ref="G98:L98">G99+G100+G101+G102+G103+G107+G111+G112+G113+G114+G115+G116+G117</f>
        <v>57592</v>
      </c>
      <c r="H98" s="24">
        <f t="shared" si="81"/>
        <v>75701</v>
      </c>
      <c r="I98" s="24">
        <f t="shared" si="81"/>
        <v>41052</v>
      </c>
      <c r="J98" s="24">
        <f t="shared" si="81"/>
        <v>257339.614</v>
      </c>
      <c r="K98" s="24">
        <f t="shared" si="81"/>
        <v>258327.48200000002</v>
      </c>
      <c r="L98" s="554">
        <f t="shared" si="81"/>
        <v>257092.647</v>
      </c>
    </row>
    <row r="99" spans="1:12" ht="18" customHeight="1">
      <c r="A99" s="700"/>
      <c r="B99" s="698" t="s">
        <v>666</v>
      </c>
      <c r="C99" s="699"/>
      <c r="D99" s="409" t="s">
        <v>667</v>
      </c>
      <c r="E99" s="7">
        <f t="shared" si="55"/>
        <v>145652</v>
      </c>
      <c r="F99" s="24">
        <f>F292</f>
        <v>26856</v>
      </c>
      <c r="G99" s="24">
        <f aca="true" t="shared" si="82" ref="G99:L99">G292</f>
        <v>41050</v>
      </c>
      <c r="H99" s="24">
        <f t="shared" si="82"/>
        <v>42627</v>
      </c>
      <c r="I99" s="24">
        <f t="shared" si="82"/>
        <v>35119</v>
      </c>
      <c r="J99" s="24">
        <f t="shared" si="82"/>
        <v>151769.384</v>
      </c>
      <c r="K99" s="24">
        <f t="shared" si="82"/>
        <v>152351.992</v>
      </c>
      <c r="L99" s="554">
        <f t="shared" si="82"/>
        <v>151623.732</v>
      </c>
    </row>
    <row r="100" spans="1:12" ht="33" customHeight="1">
      <c r="A100" s="700"/>
      <c r="B100" s="88" t="s">
        <v>226</v>
      </c>
      <c r="C100" s="88"/>
      <c r="D100" s="409" t="s">
        <v>227</v>
      </c>
      <c r="E100" s="7">
        <f t="shared" si="55"/>
        <v>0</v>
      </c>
      <c r="F100" s="24"/>
      <c r="G100" s="24"/>
      <c r="H100" s="20"/>
      <c r="I100" s="24"/>
      <c r="J100" s="20"/>
      <c r="K100" s="24"/>
      <c r="L100" s="26"/>
    </row>
    <row r="101" spans="1:12" ht="30.75" customHeight="1">
      <c r="A101" s="700"/>
      <c r="B101" s="88" t="s">
        <v>1029</v>
      </c>
      <c r="C101" s="88"/>
      <c r="D101" s="409" t="s">
        <v>1030</v>
      </c>
      <c r="E101" s="7">
        <f t="shared" si="55"/>
        <v>0</v>
      </c>
      <c r="F101" s="24"/>
      <c r="G101" s="24"/>
      <c r="H101" s="23"/>
      <c r="I101" s="24"/>
      <c r="J101" s="23"/>
      <c r="K101" s="24"/>
      <c r="L101" s="25"/>
    </row>
    <row r="102" spans="1:12" ht="15" customHeight="1">
      <c r="A102" s="700"/>
      <c r="B102" s="88" t="s">
        <v>1031</v>
      </c>
      <c r="C102" s="88"/>
      <c r="D102" s="409" t="s">
        <v>1032</v>
      </c>
      <c r="E102" s="7">
        <f t="shared" si="55"/>
        <v>0</v>
      </c>
      <c r="F102" s="24"/>
      <c r="G102" s="24"/>
      <c r="H102" s="23"/>
      <c r="I102" s="24"/>
      <c r="J102" s="23"/>
      <c r="K102" s="24"/>
      <c r="L102" s="25"/>
    </row>
    <row r="103" spans="1:12" ht="30.75" customHeight="1">
      <c r="A103" s="700"/>
      <c r="B103" s="88" t="s">
        <v>1033</v>
      </c>
      <c r="C103" s="88"/>
      <c r="D103" s="409" t="s">
        <v>305</v>
      </c>
      <c r="E103" s="7">
        <f t="shared" si="55"/>
        <v>0</v>
      </c>
      <c r="F103" s="24">
        <f>SUM(F104:F106)</f>
        <v>0</v>
      </c>
      <c r="G103" s="24">
        <f aca="true" t="shared" si="83" ref="G103:L103">SUM(G104:G106)</f>
        <v>0</v>
      </c>
      <c r="H103" s="24">
        <f t="shared" si="83"/>
        <v>0</v>
      </c>
      <c r="I103" s="24">
        <f t="shared" si="83"/>
        <v>0</v>
      </c>
      <c r="J103" s="24">
        <f t="shared" si="83"/>
        <v>0</v>
      </c>
      <c r="K103" s="24">
        <f t="shared" si="83"/>
        <v>0</v>
      </c>
      <c r="L103" s="554">
        <f t="shared" si="83"/>
        <v>0</v>
      </c>
    </row>
    <row r="104" spans="1:12" ht="35.25" customHeight="1">
      <c r="A104" s="700"/>
      <c r="B104" s="81"/>
      <c r="C104" s="702" t="s">
        <v>388</v>
      </c>
      <c r="D104" s="409" t="s">
        <v>310</v>
      </c>
      <c r="E104" s="7">
        <f t="shared" si="55"/>
        <v>0</v>
      </c>
      <c r="F104" s="24"/>
      <c r="G104" s="24"/>
      <c r="H104" s="20"/>
      <c r="I104" s="24"/>
      <c r="J104" s="20"/>
      <c r="K104" s="24"/>
      <c r="L104" s="26"/>
    </row>
    <row r="105" spans="1:12" ht="30.75" customHeight="1">
      <c r="A105" s="700"/>
      <c r="B105" s="81"/>
      <c r="C105" s="702" t="s">
        <v>311</v>
      </c>
      <c r="D105" s="409" t="s">
        <v>312</v>
      </c>
      <c r="E105" s="7">
        <f t="shared" si="55"/>
        <v>0</v>
      </c>
      <c r="F105" s="24"/>
      <c r="G105" s="24"/>
      <c r="H105" s="20"/>
      <c r="I105" s="24"/>
      <c r="J105" s="20"/>
      <c r="K105" s="24"/>
      <c r="L105" s="26"/>
    </row>
    <row r="106" spans="1:12" ht="33" customHeight="1">
      <c r="A106" s="700"/>
      <c r="B106" s="81"/>
      <c r="C106" s="81" t="s">
        <v>418</v>
      </c>
      <c r="D106" s="409" t="s">
        <v>419</v>
      </c>
      <c r="E106" s="7">
        <f t="shared" si="55"/>
        <v>0</v>
      </c>
      <c r="F106" s="24"/>
      <c r="G106" s="24"/>
      <c r="H106" s="20"/>
      <c r="I106" s="24"/>
      <c r="J106" s="20"/>
      <c r="K106" s="24"/>
      <c r="L106" s="26"/>
    </row>
    <row r="107" spans="1:12" ht="39.75" customHeight="1">
      <c r="A107" s="700"/>
      <c r="B107" s="88" t="s">
        <v>27</v>
      </c>
      <c r="C107" s="88"/>
      <c r="D107" s="409" t="s">
        <v>132</v>
      </c>
      <c r="E107" s="7">
        <f t="shared" si="55"/>
        <v>0</v>
      </c>
      <c r="F107" s="24">
        <f>SUM(F108:F110)</f>
        <v>0</v>
      </c>
      <c r="G107" s="24">
        <f aca="true" t="shared" si="84" ref="G107:L107">SUM(G108:G110)</f>
        <v>0</v>
      </c>
      <c r="H107" s="24">
        <f t="shared" si="84"/>
        <v>0</v>
      </c>
      <c r="I107" s="24">
        <f t="shared" si="84"/>
        <v>0</v>
      </c>
      <c r="J107" s="24">
        <f t="shared" si="84"/>
        <v>0</v>
      </c>
      <c r="K107" s="24">
        <f t="shared" si="84"/>
        <v>0</v>
      </c>
      <c r="L107" s="554">
        <f t="shared" si="84"/>
        <v>0</v>
      </c>
    </row>
    <row r="108" spans="1:12" ht="49.5" customHeight="1">
      <c r="A108" s="700"/>
      <c r="B108" s="81"/>
      <c r="C108" s="702" t="s">
        <v>133</v>
      </c>
      <c r="D108" s="409" t="s">
        <v>134</v>
      </c>
      <c r="E108" s="7">
        <f t="shared" si="55"/>
        <v>0</v>
      </c>
      <c r="F108" s="24"/>
      <c r="G108" s="24"/>
      <c r="H108" s="20"/>
      <c r="I108" s="24"/>
      <c r="J108" s="20"/>
      <c r="K108" s="24"/>
      <c r="L108" s="26"/>
    </row>
    <row r="109" spans="1:12" ht="36" customHeight="1">
      <c r="A109" s="700"/>
      <c r="B109" s="81"/>
      <c r="C109" s="702" t="s">
        <v>433</v>
      </c>
      <c r="D109" s="409" t="s">
        <v>434</v>
      </c>
      <c r="E109" s="7">
        <f t="shared" si="55"/>
        <v>0</v>
      </c>
      <c r="F109" s="24"/>
      <c r="G109" s="24"/>
      <c r="H109" s="20"/>
      <c r="I109" s="24"/>
      <c r="J109" s="20"/>
      <c r="K109" s="24"/>
      <c r="L109" s="26"/>
    </row>
    <row r="110" spans="1:12" ht="33" customHeight="1">
      <c r="A110" s="700"/>
      <c r="B110" s="81"/>
      <c r="C110" s="702" t="s">
        <v>313</v>
      </c>
      <c r="D110" s="409" t="s">
        <v>314</v>
      </c>
      <c r="E110" s="7">
        <f t="shared" si="55"/>
        <v>0</v>
      </c>
      <c r="F110" s="24"/>
      <c r="G110" s="24"/>
      <c r="H110" s="20"/>
      <c r="I110" s="24"/>
      <c r="J110" s="20"/>
      <c r="K110" s="24"/>
      <c r="L110" s="26"/>
    </row>
    <row r="111" spans="1:12" ht="25.5" customHeight="1">
      <c r="A111" s="700"/>
      <c r="B111" s="726" t="s">
        <v>222</v>
      </c>
      <c r="C111" s="733"/>
      <c r="D111" s="409" t="s">
        <v>1022</v>
      </c>
      <c r="E111" s="7">
        <f t="shared" si="55"/>
        <v>101315</v>
      </c>
      <c r="F111" s="24">
        <f>F344</f>
        <v>45766</v>
      </c>
      <c r="G111" s="24">
        <f aca="true" t="shared" si="85" ref="G111:L111">G344</f>
        <v>16542</v>
      </c>
      <c r="H111" s="24">
        <f t="shared" si="85"/>
        <v>33074</v>
      </c>
      <c r="I111" s="24">
        <f t="shared" si="85"/>
        <v>5933</v>
      </c>
      <c r="J111" s="24">
        <f t="shared" si="85"/>
        <v>105570.23</v>
      </c>
      <c r="K111" s="24">
        <f t="shared" si="85"/>
        <v>105975.49</v>
      </c>
      <c r="L111" s="554">
        <f t="shared" si="85"/>
        <v>105468.915</v>
      </c>
    </row>
    <row r="112" spans="1:12" ht="60.75" customHeight="1">
      <c r="A112" s="700"/>
      <c r="B112" s="726" t="s">
        <v>1344</v>
      </c>
      <c r="C112" s="733"/>
      <c r="D112" s="409" t="s">
        <v>1345</v>
      </c>
      <c r="E112" s="7">
        <f t="shared" si="55"/>
        <v>0</v>
      </c>
      <c r="F112" s="24"/>
      <c r="G112" s="24"/>
      <c r="H112" s="23"/>
      <c r="I112" s="739"/>
      <c r="J112" s="23"/>
      <c r="K112" s="24"/>
      <c r="L112" s="554"/>
    </row>
    <row r="113" spans="1:12" ht="54.75" customHeight="1">
      <c r="A113" s="700"/>
      <c r="B113" s="726" t="s">
        <v>1346</v>
      </c>
      <c r="C113" s="733"/>
      <c r="D113" s="409" t="s">
        <v>1347</v>
      </c>
      <c r="E113" s="7">
        <f t="shared" si="55"/>
        <v>0</v>
      </c>
      <c r="F113" s="24"/>
      <c r="G113" s="24"/>
      <c r="H113" s="23"/>
      <c r="I113" s="739"/>
      <c r="J113" s="23"/>
      <c r="K113" s="24"/>
      <c r="L113" s="554"/>
    </row>
    <row r="114" spans="1:12" ht="33.75" customHeight="1">
      <c r="A114" s="700"/>
      <c r="B114" s="726" t="s">
        <v>1348</v>
      </c>
      <c r="C114" s="733"/>
      <c r="D114" s="409" t="s">
        <v>1349</v>
      </c>
      <c r="E114" s="7">
        <f t="shared" si="55"/>
        <v>0</v>
      </c>
      <c r="F114" s="24"/>
      <c r="G114" s="24"/>
      <c r="H114" s="23"/>
      <c r="I114" s="739"/>
      <c r="J114" s="23"/>
      <c r="K114" s="24"/>
      <c r="L114" s="554"/>
    </row>
    <row r="115" spans="1:12" ht="39" customHeight="1">
      <c r="A115" s="700"/>
      <c r="B115" s="726" t="s">
        <v>1138</v>
      </c>
      <c r="C115" s="733"/>
      <c r="D115" s="409" t="s">
        <v>1127</v>
      </c>
      <c r="E115" s="7">
        <f t="shared" si="55"/>
        <v>0</v>
      </c>
      <c r="F115" s="24"/>
      <c r="G115" s="24"/>
      <c r="H115" s="23"/>
      <c r="I115" s="24"/>
      <c r="J115" s="23"/>
      <c r="K115" s="24"/>
      <c r="L115" s="25"/>
    </row>
    <row r="116" spans="1:12" ht="39" customHeight="1">
      <c r="A116" s="700"/>
      <c r="B116" s="726" t="s">
        <v>1199</v>
      </c>
      <c r="C116" s="733"/>
      <c r="D116" s="409" t="s">
        <v>1198</v>
      </c>
      <c r="E116" s="7">
        <f t="shared" si="55"/>
        <v>0</v>
      </c>
      <c r="F116" s="24"/>
      <c r="G116" s="24"/>
      <c r="H116" s="23"/>
      <c r="I116" s="24"/>
      <c r="J116" s="23"/>
      <c r="K116" s="24"/>
      <c r="L116" s="25"/>
    </row>
    <row r="117" spans="1:12" ht="15.75">
      <c r="A117" s="740"/>
      <c r="B117" s="631" t="s">
        <v>1327</v>
      </c>
      <c r="C117" s="733"/>
      <c r="D117" s="409" t="s">
        <v>1329</v>
      </c>
      <c r="E117" s="7">
        <f t="shared" si="55"/>
        <v>0</v>
      </c>
      <c r="F117" s="24"/>
      <c r="G117" s="24"/>
      <c r="H117" s="23"/>
      <c r="I117" s="24"/>
      <c r="J117" s="23"/>
      <c r="K117" s="24"/>
      <c r="L117" s="25"/>
    </row>
    <row r="118" spans="1:12" ht="53.25" customHeight="1">
      <c r="A118" s="621" t="s">
        <v>1478</v>
      </c>
      <c r="B118" s="622"/>
      <c r="C118" s="623"/>
      <c r="D118" s="483" t="s">
        <v>315</v>
      </c>
      <c r="E118" s="7">
        <f t="shared" si="55"/>
        <v>0</v>
      </c>
      <c r="F118" s="22"/>
      <c r="G118" s="22"/>
      <c r="H118" s="20"/>
      <c r="I118" s="24"/>
      <c r="J118" s="20"/>
      <c r="K118" s="741"/>
      <c r="L118" s="742"/>
    </row>
    <row r="119" spans="1:12" ht="21" customHeight="1">
      <c r="A119" s="15"/>
      <c r="B119" s="743" t="s">
        <v>1173</v>
      </c>
      <c r="C119" s="733"/>
      <c r="D119" s="16" t="s">
        <v>316</v>
      </c>
      <c r="E119" s="7">
        <f t="shared" si="55"/>
        <v>0</v>
      </c>
      <c r="F119" s="22"/>
      <c r="G119" s="22"/>
      <c r="H119" s="23"/>
      <c r="I119" s="24"/>
      <c r="J119" s="23"/>
      <c r="K119" s="22"/>
      <c r="L119" s="25"/>
    </row>
    <row r="120" spans="1:12" ht="15.75">
      <c r="A120" s="15"/>
      <c r="B120" s="81"/>
      <c r="C120" s="18" t="s">
        <v>931</v>
      </c>
      <c r="D120" s="16" t="s">
        <v>961</v>
      </c>
      <c r="E120" s="19" t="s">
        <v>656</v>
      </c>
      <c r="F120" s="19" t="s">
        <v>656</v>
      </c>
      <c r="G120" s="19" t="s">
        <v>656</v>
      </c>
      <c r="H120" s="19" t="s">
        <v>656</v>
      </c>
      <c r="I120" s="20" t="s">
        <v>656</v>
      </c>
      <c r="J120" s="19" t="s">
        <v>656</v>
      </c>
      <c r="K120" s="19" t="s">
        <v>656</v>
      </c>
      <c r="L120" s="21" t="s">
        <v>656</v>
      </c>
    </row>
    <row r="121" spans="1:12" ht="15.75">
      <c r="A121" s="15"/>
      <c r="B121" s="81"/>
      <c r="C121" s="1" t="s">
        <v>937</v>
      </c>
      <c r="D121" s="16" t="s">
        <v>1172</v>
      </c>
      <c r="E121" s="19" t="s">
        <v>656</v>
      </c>
      <c r="F121" s="19" t="s">
        <v>656</v>
      </c>
      <c r="G121" s="19" t="s">
        <v>656</v>
      </c>
      <c r="H121" s="19" t="s">
        <v>656</v>
      </c>
      <c r="I121" s="20" t="s">
        <v>656</v>
      </c>
      <c r="J121" s="19" t="s">
        <v>656</v>
      </c>
      <c r="K121" s="19" t="s">
        <v>656</v>
      </c>
      <c r="L121" s="21" t="s">
        <v>656</v>
      </c>
    </row>
    <row r="122" spans="1:12" ht="15.75">
      <c r="A122" s="15"/>
      <c r="B122" s="88" t="s">
        <v>1175</v>
      </c>
      <c r="C122" s="88"/>
      <c r="D122" s="16" t="s">
        <v>540</v>
      </c>
      <c r="E122" s="19"/>
      <c r="F122" s="22"/>
      <c r="G122" s="22"/>
      <c r="H122" s="23"/>
      <c r="I122" s="24"/>
      <c r="J122" s="23"/>
      <c r="K122" s="22"/>
      <c r="L122" s="25"/>
    </row>
    <row r="123" spans="1:12" ht="18" customHeight="1">
      <c r="A123" s="15"/>
      <c r="B123" s="81"/>
      <c r="C123" s="18" t="s">
        <v>931</v>
      </c>
      <c r="D123" s="16" t="s">
        <v>541</v>
      </c>
      <c r="E123" s="19" t="s">
        <v>656</v>
      </c>
      <c r="F123" s="19" t="s">
        <v>656</v>
      </c>
      <c r="G123" s="19" t="s">
        <v>656</v>
      </c>
      <c r="H123" s="19" t="s">
        <v>656</v>
      </c>
      <c r="I123" s="20" t="s">
        <v>656</v>
      </c>
      <c r="J123" s="19" t="s">
        <v>656</v>
      </c>
      <c r="K123" s="19" t="s">
        <v>656</v>
      </c>
      <c r="L123" s="21" t="s">
        <v>656</v>
      </c>
    </row>
    <row r="124" spans="1:12" ht="18" customHeight="1">
      <c r="A124" s="15"/>
      <c r="B124" s="81"/>
      <c r="C124" s="1" t="s">
        <v>937</v>
      </c>
      <c r="D124" s="16" t="s">
        <v>1174</v>
      </c>
      <c r="E124" s="19" t="s">
        <v>656</v>
      </c>
      <c r="F124" s="19" t="s">
        <v>656</v>
      </c>
      <c r="G124" s="19" t="s">
        <v>656</v>
      </c>
      <c r="H124" s="19" t="s">
        <v>656</v>
      </c>
      <c r="I124" s="20" t="s">
        <v>656</v>
      </c>
      <c r="J124" s="19" t="s">
        <v>656</v>
      </c>
      <c r="K124" s="19" t="s">
        <v>656</v>
      </c>
      <c r="L124" s="21" t="s">
        <v>656</v>
      </c>
    </row>
    <row r="125" spans="1:12" ht="15.75">
      <c r="A125" s="15"/>
      <c r="B125" s="88" t="s">
        <v>1177</v>
      </c>
      <c r="C125" s="88"/>
      <c r="D125" s="16" t="s">
        <v>426</v>
      </c>
      <c r="E125" s="19"/>
      <c r="F125" s="22"/>
      <c r="G125" s="22"/>
      <c r="H125" s="23"/>
      <c r="I125" s="24"/>
      <c r="J125" s="23"/>
      <c r="K125" s="22"/>
      <c r="L125" s="25"/>
    </row>
    <row r="126" spans="1:12" ht="18" customHeight="1">
      <c r="A126" s="15"/>
      <c r="B126" s="81"/>
      <c r="C126" s="18" t="s">
        <v>931</v>
      </c>
      <c r="D126" s="16" t="s">
        <v>427</v>
      </c>
      <c r="E126" s="19" t="s">
        <v>656</v>
      </c>
      <c r="F126" s="19" t="s">
        <v>656</v>
      </c>
      <c r="G126" s="19" t="s">
        <v>656</v>
      </c>
      <c r="H126" s="19" t="s">
        <v>656</v>
      </c>
      <c r="I126" s="20" t="s">
        <v>656</v>
      </c>
      <c r="J126" s="19" t="s">
        <v>656</v>
      </c>
      <c r="K126" s="19" t="s">
        <v>656</v>
      </c>
      <c r="L126" s="21" t="s">
        <v>656</v>
      </c>
    </row>
    <row r="127" spans="1:12" ht="18" customHeight="1">
      <c r="A127" s="15"/>
      <c r="B127" s="81"/>
      <c r="C127" s="1" t="s">
        <v>937</v>
      </c>
      <c r="D127" s="16" t="s">
        <v>1176</v>
      </c>
      <c r="E127" s="19" t="s">
        <v>656</v>
      </c>
      <c r="F127" s="19" t="s">
        <v>656</v>
      </c>
      <c r="G127" s="19" t="s">
        <v>656</v>
      </c>
      <c r="H127" s="19" t="s">
        <v>656</v>
      </c>
      <c r="I127" s="20" t="s">
        <v>656</v>
      </c>
      <c r="J127" s="19" t="s">
        <v>656</v>
      </c>
      <c r="K127" s="19" t="s">
        <v>656</v>
      </c>
      <c r="L127" s="21" t="s">
        <v>656</v>
      </c>
    </row>
    <row r="128" spans="1:12" ht="30" customHeight="1">
      <c r="A128" s="15"/>
      <c r="B128" s="88" t="s">
        <v>1144</v>
      </c>
      <c r="C128" s="88"/>
      <c r="D128" s="16" t="s">
        <v>428</v>
      </c>
      <c r="E128" s="24"/>
      <c r="F128" s="24"/>
      <c r="G128" s="24"/>
      <c r="H128" s="23"/>
      <c r="I128" s="24"/>
      <c r="J128" s="23"/>
      <c r="K128" s="24"/>
      <c r="L128" s="25"/>
    </row>
    <row r="129" spans="1:12" ht="18" customHeight="1">
      <c r="A129" s="15"/>
      <c r="B129" s="81"/>
      <c r="C129" s="18" t="s">
        <v>930</v>
      </c>
      <c r="D129" s="16" t="s">
        <v>429</v>
      </c>
      <c r="E129" s="19" t="s">
        <v>656</v>
      </c>
      <c r="F129" s="19" t="s">
        <v>656</v>
      </c>
      <c r="G129" s="19" t="s">
        <v>656</v>
      </c>
      <c r="H129" s="19" t="s">
        <v>656</v>
      </c>
      <c r="I129" s="20" t="s">
        <v>656</v>
      </c>
      <c r="J129" s="19" t="s">
        <v>656</v>
      </c>
      <c r="K129" s="19" t="s">
        <v>656</v>
      </c>
      <c r="L129" s="21" t="s">
        <v>656</v>
      </c>
    </row>
    <row r="130" spans="1:12" ht="18" customHeight="1">
      <c r="A130" s="15"/>
      <c r="B130" s="81"/>
      <c r="C130" s="18" t="s">
        <v>931</v>
      </c>
      <c r="D130" s="16" t="s">
        <v>430</v>
      </c>
      <c r="E130" s="19" t="s">
        <v>656</v>
      </c>
      <c r="F130" s="19" t="s">
        <v>656</v>
      </c>
      <c r="G130" s="19" t="s">
        <v>656</v>
      </c>
      <c r="H130" s="19" t="s">
        <v>656</v>
      </c>
      <c r="I130" s="20" t="s">
        <v>656</v>
      </c>
      <c r="J130" s="19" t="s">
        <v>656</v>
      </c>
      <c r="K130" s="19" t="s">
        <v>656</v>
      </c>
      <c r="L130" s="21" t="s">
        <v>656</v>
      </c>
    </row>
    <row r="131" spans="1:12" ht="18" customHeight="1">
      <c r="A131" s="15"/>
      <c r="B131" s="81"/>
      <c r="C131" s="18" t="s">
        <v>1060</v>
      </c>
      <c r="D131" s="16" t="s">
        <v>431</v>
      </c>
      <c r="E131" s="19" t="s">
        <v>656</v>
      </c>
      <c r="F131" s="19" t="s">
        <v>656</v>
      </c>
      <c r="G131" s="19" t="s">
        <v>656</v>
      </c>
      <c r="H131" s="19" t="s">
        <v>656</v>
      </c>
      <c r="I131" s="20" t="s">
        <v>656</v>
      </c>
      <c r="J131" s="19" t="s">
        <v>656</v>
      </c>
      <c r="K131" s="19" t="s">
        <v>656</v>
      </c>
      <c r="L131" s="21" t="s">
        <v>656</v>
      </c>
    </row>
    <row r="132" spans="1:12" ht="18" customHeight="1">
      <c r="A132" s="15"/>
      <c r="B132" s="81"/>
      <c r="C132" s="1" t="s">
        <v>937</v>
      </c>
      <c r="D132" s="16" t="s">
        <v>200</v>
      </c>
      <c r="E132" s="19" t="s">
        <v>656</v>
      </c>
      <c r="F132" s="19" t="s">
        <v>656</v>
      </c>
      <c r="G132" s="19" t="s">
        <v>656</v>
      </c>
      <c r="H132" s="19" t="s">
        <v>656</v>
      </c>
      <c r="I132" s="20" t="s">
        <v>656</v>
      </c>
      <c r="J132" s="19" t="s">
        <v>656</v>
      </c>
      <c r="K132" s="19" t="s">
        <v>656</v>
      </c>
      <c r="L132" s="21" t="s">
        <v>656</v>
      </c>
    </row>
    <row r="133" spans="1:12" ht="15.75">
      <c r="A133" s="15"/>
      <c r="B133" s="88" t="s">
        <v>1179</v>
      </c>
      <c r="C133" s="88"/>
      <c r="D133" s="16" t="s">
        <v>432</v>
      </c>
      <c r="E133" s="24"/>
      <c r="F133" s="24"/>
      <c r="G133" s="24"/>
      <c r="H133" s="23"/>
      <c r="I133" s="24"/>
      <c r="J133" s="23"/>
      <c r="K133" s="24"/>
      <c r="L133" s="25"/>
    </row>
    <row r="134" spans="1:12" ht="18" customHeight="1">
      <c r="A134" s="15"/>
      <c r="B134" s="81"/>
      <c r="C134" s="18" t="s">
        <v>931</v>
      </c>
      <c r="D134" s="16" t="s">
        <v>421</v>
      </c>
      <c r="E134" s="19" t="s">
        <v>656</v>
      </c>
      <c r="F134" s="19" t="s">
        <v>656</v>
      </c>
      <c r="G134" s="19" t="s">
        <v>656</v>
      </c>
      <c r="H134" s="19" t="s">
        <v>656</v>
      </c>
      <c r="I134" s="20" t="s">
        <v>656</v>
      </c>
      <c r="J134" s="19" t="s">
        <v>656</v>
      </c>
      <c r="K134" s="19" t="s">
        <v>656</v>
      </c>
      <c r="L134" s="21" t="s">
        <v>656</v>
      </c>
    </row>
    <row r="135" spans="1:12" ht="18" customHeight="1">
      <c r="A135" s="15"/>
      <c r="B135" s="81"/>
      <c r="C135" s="1" t="s">
        <v>937</v>
      </c>
      <c r="D135" s="16" t="s">
        <v>1178</v>
      </c>
      <c r="E135" s="19" t="s">
        <v>656</v>
      </c>
      <c r="F135" s="19" t="s">
        <v>656</v>
      </c>
      <c r="G135" s="19" t="s">
        <v>656</v>
      </c>
      <c r="H135" s="19" t="s">
        <v>656</v>
      </c>
      <c r="I135" s="20" t="s">
        <v>656</v>
      </c>
      <c r="J135" s="19" t="s">
        <v>656</v>
      </c>
      <c r="K135" s="19" t="s">
        <v>656</v>
      </c>
      <c r="L135" s="21" t="s">
        <v>656</v>
      </c>
    </row>
    <row r="136" spans="1:12" ht="30" customHeight="1">
      <c r="A136" s="15"/>
      <c r="B136" s="88" t="s">
        <v>217</v>
      </c>
      <c r="C136" s="88"/>
      <c r="D136" s="16" t="s">
        <v>422</v>
      </c>
      <c r="E136" s="24"/>
      <c r="F136" s="24"/>
      <c r="G136" s="24"/>
      <c r="H136" s="23"/>
      <c r="I136" s="24"/>
      <c r="J136" s="23"/>
      <c r="K136" s="24"/>
      <c r="L136" s="25"/>
    </row>
    <row r="137" spans="1:12" ht="18" customHeight="1">
      <c r="A137" s="15"/>
      <c r="B137" s="81"/>
      <c r="C137" s="18" t="s">
        <v>930</v>
      </c>
      <c r="D137" s="16" t="s">
        <v>423</v>
      </c>
      <c r="E137" s="19" t="s">
        <v>656</v>
      </c>
      <c r="F137" s="19" t="s">
        <v>656</v>
      </c>
      <c r="G137" s="19" t="s">
        <v>656</v>
      </c>
      <c r="H137" s="19" t="s">
        <v>656</v>
      </c>
      <c r="I137" s="20" t="s">
        <v>656</v>
      </c>
      <c r="J137" s="19" t="s">
        <v>656</v>
      </c>
      <c r="K137" s="19" t="s">
        <v>656</v>
      </c>
      <c r="L137" s="21" t="s">
        <v>656</v>
      </c>
    </row>
    <row r="138" spans="1:12" ht="18" customHeight="1">
      <c r="A138" s="15"/>
      <c r="B138" s="81"/>
      <c r="C138" s="18" t="s">
        <v>931</v>
      </c>
      <c r="D138" s="16" t="s">
        <v>317</v>
      </c>
      <c r="E138" s="19" t="s">
        <v>656</v>
      </c>
      <c r="F138" s="19" t="s">
        <v>656</v>
      </c>
      <c r="G138" s="19" t="s">
        <v>656</v>
      </c>
      <c r="H138" s="19" t="s">
        <v>656</v>
      </c>
      <c r="I138" s="20" t="s">
        <v>656</v>
      </c>
      <c r="J138" s="19" t="s">
        <v>656</v>
      </c>
      <c r="K138" s="19" t="s">
        <v>656</v>
      </c>
      <c r="L138" s="21" t="s">
        <v>656</v>
      </c>
    </row>
    <row r="139" spans="1:12" ht="18" customHeight="1">
      <c r="A139" s="15"/>
      <c r="B139" s="81"/>
      <c r="C139" s="18" t="s">
        <v>1060</v>
      </c>
      <c r="D139" s="16" t="s">
        <v>318</v>
      </c>
      <c r="E139" s="19" t="s">
        <v>656</v>
      </c>
      <c r="F139" s="19" t="s">
        <v>656</v>
      </c>
      <c r="G139" s="19" t="s">
        <v>656</v>
      </c>
      <c r="H139" s="19" t="s">
        <v>656</v>
      </c>
      <c r="I139" s="20" t="s">
        <v>656</v>
      </c>
      <c r="J139" s="19" t="s">
        <v>656</v>
      </c>
      <c r="K139" s="19" t="s">
        <v>656</v>
      </c>
      <c r="L139" s="21" t="s">
        <v>656</v>
      </c>
    </row>
    <row r="140" spans="1:12" ht="18" customHeight="1">
      <c r="A140" s="15"/>
      <c r="B140" s="81"/>
      <c r="C140" s="1" t="s">
        <v>937</v>
      </c>
      <c r="D140" s="16" t="s">
        <v>216</v>
      </c>
      <c r="E140" s="19" t="s">
        <v>656</v>
      </c>
      <c r="F140" s="19" t="s">
        <v>656</v>
      </c>
      <c r="G140" s="19" t="s">
        <v>656</v>
      </c>
      <c r="H140" s="19" t="s">
        <v>656</v>
      </c>
      <c r="I140" s="20" t="s">
        <v>656</v>
      </c>
      <c r="J140" s="19" t="s">
        <v>656</v>
      </c>
      <c r="K140" s="19" t="s">
        <v>656</v>
      </c>
      <c r="L140" s="21" t="s">
        <v>656</v>
      </c>
    </row>
    <row r="141" spans="1:12" ht="31.5" customHeight="1">
      <c r="A141" s="15"/>
      <c r="B141" s="88" t="s">
        <v>202</v>
      </c>
      <c r="C141" s="88"/>
      <c r="D141" s="16" t="s">
        <v>308</v>
      </c>
      <c r="E141" s="24"/>
      <c r="F141" s="24"/>
      <c r="G141" s="24"/>
      <c r="H141" s="23"/>
      <c r="I141" s="24"/>
      <c r="J141" s="23"/>
      <c r="K141" s="24"/>
      <c r="L141" s="25"/>
    </row>
    <row r="142" spans="1:12" ht="18" customHeight="1">
      <c r="A142" s="15"/>
      <c r="B142" s="81"/>
      <c r="C142" s="18" t="s">
        <v>930</v>
      </c>
      <c r="D142" s="16" t="s">
        <v>93</v>
      </c>
      <c r="E142" s="19" t="s">
        <v>656</v>
      </c>
      <c r="F142" s="19" t="s">
        <v>656</v>
      </c>
      <c r="G142" s="19" t="s">
        <v>656</v>
      </c>
      <c r="H142" s="19" t="s">
        <v>656</v>
      </c>
      <c r="I142" s="20" t="s">
        <v>656</v>
      </c>
      <c r="J142" s="19" t="s">
        <v>656</v>
      </c>
      <c r="K142" s="19" t="s">
        <v>656</v>
      </c>
      <c r="L142" s="21" t="s">
        <v>656</v>
      </c>
    </row>
    <row r="143" spans="1:12" ht="18" customHeight="1">
      <c r="A143" s="15"/>
      <c r="B143" s="81"/>
      <c r="C143" s="18" t="s">
        <v>931</v>
      </c>
      <c r="D143" s="16" t="s">
        <v>94</v>
      </c>
      <c r="E143" s="19" t="s">
        <v>656</v>
      </c>
      <c r="F143" s="19" t="s">
        <v>656</v>
      </c>
      <c r="G143" s="19" t="s">
        <v>656</v>
      </c>
      <c r="H143" s="19" t="s">
        <v>656</v>
      </c>
      <c r="I143" s="20" t="s">
        <v>656</v>
      </c>
      <c r="J143" s="19" t="s">
        <v>656</v>
      </c>
      <c r="K143" s="19" t="s">
        <v>656</v>
      </c>
      <c r="L143" s="21" t="s">
        <v>656</v>
      </c>
    </row>
    <row r="144" spans="1:12" ht="18" customHeight="1">
      <c r="A144" s="15"/>
      <c r="B144" s="81"/>
      <c r="C144" s="18" t="s">
        <v>1060</v>
      </c>
      <c r="D144" s="16" t="s">
        <v>95</v>
      </c>
      <c r="E144" s="19" t="s">
        <v>656</v>
      </c>
      <c r="F144" s="19" t="s">
        <v>656</v>
      </c>
      <c r="G144" s="19" t="s">
        <v>656</v>
      </c>
      <c r="H144" s="19" t="s">
        <v>656</v>
      </c>
      <c r="I144" s="20" t="s">
        <v>656</v>
      </c>
      <c r="J144" s="19" t="s">
        <v>656</v>
      </c>
      <c r="K144" s="19" t="s">
        <v>656</v>
      </c>
      <c r="L144" s="21" t="s">
        <v>656</v>
      </c>
    </row>
    <row r="145" spans="1:12" ht="18" customHeight="1">
      <c r="A145" s="15"/>
      <c r="B145" s="81"/>
      <c r="C145" s="1" t="s">
        <v>937</v>
      </c>
      <c r="D145" s="16" t="s">
        <v>201</v>
      </c>
      <c r="E145" s="19" t="s">
        <v>656</v>
      </c>
      <c r="F145" s="19" t="s">
        <v>656</v>
      </c>
      <c r="G145" s="19" t="s">
        <v>656</v>
      </c>
      <c r="H145" s="19" t="s">
        <v>656</v>
      </c>
      <c r="I145" s="20" t="s">
        <v>656</v>
      </c>
      <c r="J145" s="19" t="s">
        <v>656</v>
      </c>
      <c r="K145" s="19" t="s">
        <v>656</v>
      </c>
      <c r="L145" s="21" t="s">
        <v>656</v>
      </c>
    </row>
    <row r="146" spans="1:12" ht="30" customHeight="1">
      <c r="A146" s="15"/>
      <c r="B146" s="88" t="s">
        <v>204</v>
      </c>
      <c r="C146" s="88"/>
      <c r="D146" s="16" t="s">
        <v>96</v>
      </c>
      <c r="E146" s="19"/>
      <c r="F146" s="22"/>
      <c r="G146" s="22"/>
      <c r="H146" s="23"/>
      <c r="I146" s="24"/>
      <c r="J146" s="23"/>
      <c r="K146" s="22"/>
      <c r="L146" s="25"/>
    </row>
    <row r="147" spans="1:12" ht="18" customHeight="1">
      <c r="A147" s="15"/>
      <c r="B147" s="81"/>
      <c r="C147" s="18" t="s">
        <v>930</v>
      </c>
      <c r="D147" s="16" t="s">
        <v>97</v>
      </c>
      <c r="E147" s="19" t="s">
        <v>656</v>
      </c>
      <c r="F147" s="19" t="s">
        <v>656</v>
      </c>
      <c r="G147" s="19" t="s">
        <v>656</v>
      </c>
      <c r="H147" s="19" t="s">
        <v>656</v>
      </c>
      <c r="I147" s="20" t="s">
        <v>656</v>
      </c>
      <c r="J147" s="19" t="s">
        <v>656</v>
      </c>
      <c r="K147" s="19" t="s">
        <v>656</v>
      </c>
      <c r="L147" s="21" t="s">
        <v>656</v>
      </c>
    </row>
    <row r="148" spans="1:12" ht="18" customHeight="1">
      <c r="A148" s="15"/>
      <c r="B148" s="81"/>
      <c r="C148" s="18" t="s">
        <v>931</v>
      </c>
      <c r="D148" s="16" t="s">
        <v>98</v>
      </c>
      <c r="E148" s="19" t="s">
        <v>656</v>
      </c>
      <c r="F148" s="19" t="s">
        <v>656</v>
      </c>
      <c r="G148" s="19" t="s">
        <v>656</v>
      </c>
      <c r="H148" s="19" t="s">
        <v>656</v>
      </c>
      <c r="I148" s="20" t="s">
        <v>656</v>
      </c>
      <c r="J148" s="19" t="s">
        <v>656</v>
      </c>
      <c r="K148" s="19" t="s">
        <v>656</v>
      </c>
      <c r="L148" s="21" t="s">
        <v>656</v>
      </c>
    </row>
    <row r="149" spans="1:12" ht="18" customHeight="1">
      <c r="A149" s="15"/>
      <c r="B149" s="81"/>
      <c r="C149" s="18" t="s">
        <v>1060</v>
      </c>
      <c r="D149" s="16" t="s">
        <v>99</v>
      </c>
      <c r="E149" s="19" t="s">
        <v>656</v>
      </c>
      <c r="F149" s="19" t="s">
        <v>656</v>
      </c>
      <c r="G149" s="19" t="s">
        <v>656</v>
      </c>
      <c r="H149" s="19" t="s">
        <v>656</v>
      </c>
      <c r="I149" s="20" t="s">
        <v>656</v>
      </c>
      <c r="J149" s="19" t="s">
        <v>656</v>
      </c>
      <c r="K149" s="19" t="s">
        <v>656</v>
      </c>
      <c r="L149" s="21" t="s">
        <v>656</v>
      </c>
    </row>
    <row r="150" spans="1:12" ht="18" customHeight="1">
      <c r="A150" s="15"/>
      <c r="B150" s="81"/>
      <c r="C150" s="1" t="s">
        <v>937</v>
      </c>
      <c r="D150" s="16" t="s">
        <v>203</v>
      </c>
      <c r="E150" s="19" t="s">
        <v>656</v>
      </c>
      <c r="F150" s="19" t="s">
        <v>656</v>
      </c>
      <c r="G150" s="19" t="s">
        <v>656</v>
      </c>
      <c r="H150" s="19" t="s">
        <v>656</v>
      </c>
      <c r="I150" s="20" t="s">
        <v>656</v>
      </c>
      <c r="J150" s="19" t="s">
        <v>656</v>
      </c>
      <c r="K150" s="19" t="s">
        <v>656</v>
      </c>
      <c r="L150" s="21" t="s">
        <v>656</v>
      </c>
    </row>
    <row r="151" spans="1:12" ht="30.75" customHeight="1">
      <c r="A151" s="15"/>
      <c r="B151" s="88" t="s">
        <v>206</v>
      </c>
      <c r="C151" s="88"/>
      <c r="D151" s="16" t="s">
        <v>75</v>
      </c>
      <c r="E151" s="19"/>
      <c r="F151" s="22"/>
      <c r="G151" s="22"/>
      <c r="H151" s="23"/>
      <c r="I151" s="24"/>
      <c r="J151" s="23"/>
      <c r="K151" s="22"/>
      <c r="L151" s="25"/>
    </row>
    <row r="152" spans="1:12" ht="18" customHeight="1">
      <c r="A152" s="15"/>
      <c r="B152" s="81"/>
      <c r="C152" s="18" t="s">
        <v>930</v>
      </c>
      <c r="D152" s="16" t="s">
        <v>76</v>
      </c>
      <c r="E152" s="19" t="s">
        <v>656</v>
      </c>
      <c r="F152" s="19" t="s">
        <v>656</v>
      </c>
      <c r="G152" s="19" t="s">
        <v>656</v>
      </c>
      <c r="H152" s="19" t="s">
        <v>656</v>
      </c>
      <c r="I152" s="20" t="s">
        <v>656</v>
      </c>
      <c r="J152" s="19" t="s">
        <v>656</v>
      </c>
      <c r="K152" s="19" t="s">
        <v>656</v>
      </c>
      <c r="L152" s="21" t="s">
        <v>656</v>
      </c>
    </row>
    <row r="153" spans="1:12" ht="18" customHeight="1">
      <c r="A153" s="15"/>
      <c r="B153" s="81"/>
      <c r="C153" s="18" t="s">
        <v>931</v>
      </c>
      <c r="D153" s="16" t="s">
        <v>77</v>
      </c>
      <c r="E153" s="19" t="s">
        <v>656</v>
      </c>
      <c r="F153" s="19" t="s">
        <v>656</v>
      </c>
      <c r="G153" s="19" t="s">
        <v>656</v>
      </c>
      <c r="H153" s="19" t="s">
        <v>656</v>
      </c>
      <c r="I153" s="20" t="s">
        <v>656</v>
      </c>
      <c r="J153" s="19" t="s">
        <v>656</v>
      </c>
      <c r="K153" s="19" t="s">
        <v>656</v>
      </c>
      <c r="L153" s="21" t="s">
        <v>656</v>
      </c>
    </row>
    <row r="154" spans="1:12" ht="18" customHeight="1">
      <c r="A154" s="15"/>
      <c r="B154" s="81"/>
      <c r="C154" s="18" t="s">
        <v>1060</v>
      </c>
      <c r="D154" s="16" t="s">
        <v>78</v>
      </c>
      <c r="E154" s="19" t="s">
        <v>656</v>
      </c>
      <c r="F154" s="19" t="s">
        <v>656</v>
      </c>
      <c r="G154" s="19" t="s">
        <v>656</v>
      </c>
      <c r="H154" s="19" t="s">
        <v>656</v>
      </c>
      <c r="I154" s="20" t="s">
        <v>656</v>
      </c>
      <c r="J154" s="19" t="s">
        <v>656</v>
      </c>
      <c r="K154" s="19" t="s">
        <v>656</v>
      </c>
      <c r="L154" s="21" t="s">
        <v>656</v>
      </c>
    </row>
    <row r="155" spans="1:12" ht="18" customHeight="1">
      <c r="A155" s="15"/>
      <c r="B155" s="81"/>
      <c r="C155" s="1" t="s">
        <v>937</v>
      </c>
      <c r="D155" s="16" t="s">
        <v>205</v>
      </c>
      <c r="E155" s="19" t="s">
        <v>656</v>
      </c>
      <c r="F155" s="19" t="s">
        <v>656</v>
      </c>
      <c r="G155" s="19" t="s">
        <v>656</v>
      </c>
      <c r="H155" s="19" t="s">
        <v>656</v>
      </c>
      <c r="I155" s="20" t="s">
        <v>656</v>
      </c>
      <c r="J155" s="19" t="s">
        <v>656</v>
      </c>
      <c r="K155" s="19" t="s">
        <v>656</v>
      </c>
      <c r="L155" s="21" t="s">
        <v>656</v>
      </c>
    </row>
    <row r="156" spans="1:12" ht="31.5" customHeight="1">
      <c r="A156" s="15"/>
      <c r="B156" s="88" t="s">
        <v>208</v>
      </c>
      <c r="C156" s="88"/>
      <c r="D156" s="16" t="s">
        <v>79</v>
      </c>
      <c r="E156" s="19"/>
      <c r="F156" s="22"/>
      <c r="G156" s="22"/>
      <c r="H156" s="23"/>
      <c r="I156" s="24"/>
      <c r="J156" s="23"/>
      <c r="K156" s="22"/>
      <c r="L156" s="25"/>
    </row>
    <row r="157" spans="1:12" ht="18" customHeight="1">
      <c r="A157" s="15"/>
      <c r="B157" s="81"/>
      <c r="C157" s="18" t="s">
        <v>930</v>
      </c>
      <c r="D157" s="16" t="s">
        <v>80</v>
      </c>
      <c r="E157" s="19" t="s">
        <v>656</v>
      </c>
      <c r="F157" s="19" t="s">
        <v>656</v>
      </c>
      <c r="G157" s="19" t="s">
        <v>656</v>
      </c>
      <c r="H157" s="19" t="s">
        <v>656</v>
      </c>
      <c r="I157" s="20" t="s">
        <v>656</v>
      </c>
      <c r="J157" s="19" t="s">
        <v>656</v>
      </c>
      <c r="K157" s="19" t="s">
        <v>656</v>
      </c>
      <c r="L157" s="21" t="s">
        <v>656</v>
      </c>
    </row>
    <row r="158" spans="1:12" ht="18" customHeight="1">
      <c r="A158" s="15"/>
      <c r="B158" s="81"/>
      <c r="C158" s="18" t="s">
        <v>931</v>
      </c>
      <c r="D158" s="16" t="s">
        <v>81</v>
      </c>
      <c r="E158" s="19" t="s">
        <v>656</v>
      </c>
      <c r="F158" s="19" t="s">
        <v>656</v>
      </c>
      <c r="G158" s="19" t="s">
        <v>656</v>
      </c>
      <c r="H158" s="19" t="s">
        <v>656</v>
      </c>
      <c r="I158" s="20" t="s">
        <v>656</v>
      </c>
      <c r="J158" s="19" t="s">
        <v>656</v>
      </c>
      <c r="K158" s="19" t="s">
        <v>656</v>
      </c>
      <c r="L158" s="21" t="s">
        <v>656</v>
      </c>
    </row>
    <row r="159" spans="1:12" ht="18" customHeight="1">
      <c r="A159" s="15"/>
      <c r="B159" s="81"/>
      <c r="C159" s="1" t="s">
        <v>1060</v>
      </c>
      <c r="D159" s="16" t="s">
        <v>82</v>
      </c>
      <c r="E159" s="19" t="s">
        <v>656</v>
      </c>
      <c r="F159" s="19" t="s">
        <v>656</v>
      </c>
      <c r="G159" s="19" t="s">
        <v>656</v>
      </c>
      <c r="H159" s="19" t="s">
        <v>656</v>
      </c>
      <c r="I159" s="20" t="s">
        <v>656</v>
      </c>
      <c r="J159" s="19" t="s">
        <v>656</v>
      </c>
      <c r="K159" s="19" t="s">
        <v>656</v>
      </c>
      <c r="L159" s="21" t="s">
        <v>656</v>
      </c>
    </row>
    <row r="160" spans="1:12" ht="18" customHeight="1">
      <c r="A160" s="15"/>
      <c r="B160" s="81"/>
      <c r="C160" s="1" t="s">
        <v>937</v>
      </c>
      <c r="D160" s="16" t="s">
        <v>207</v>
      </c>
      <c r="E160" s="19" t="s">
        <v>656</v>
      </c>
      <c r="F160" s="19" t="s">
        <v>656</v>
      </c>
      <c r="G160" s="19" t="s">
        <v>656</v>
      </c>
      <c r="H160" s="19" t="s">
        <v>656</v>
      </c>
      <c r="I160" s="20" t="s">
        <v>656</v>
      </c>
      <c r="J160" s="19" t="s">
        <v>656</v>
      </c>
      <c r="K160" s="19" t="s">
        <v>656</v>
      </c>
      <c r="L160" s="21" t="s">
        <v>656</v>
      </c>
    </row>
    <row r="161" spans="1:12" s="3" customFormat="1" ht="30.75" customHeight="1">
      <c r="A161" s="235"/>
      <c r="B161" s="89" t="s">
        <v>210</v>
      </c>
      <c r="C161" s="89"/>
      <c r="D161" s="2" t="s">
        <v>83</v>
      </c>
      <c r="E161" s="23"/>
      <c r="F161" s="744"/>
      <c r="G161" s="744"/>
      <c r="H161" s="23"/>
      <c r="I161" s="744"/>
      <c r="J161" s="23"/>
      <c r="K161" s="744"/>
      <c r="L161" s="25"/>
    </row>
    <row r="162" spans="1:12" ht="18" customHeight="1">
      <c r="A162" s="15"/>
      <c r="B162" s="81"/>
      <c r="C162" s="18" t="s">
        <v>930</v>
      </c>
      <c r="D162" s="16" t="s">
        <v>84</v>
      </c>
      <c r="E162" s="19" t="s">
        <v>656</v>
      </c>
      <c r="F162" s="19" t="s">
        <v>656</v>
      </c>
      <c r="G162" s="19" t="s">
        <v>656</v>
      </c>
      <c r="H162" s="19" t="s">
        <v>656</v>
      </c>
      <c r="I162" s="20" t="s">
        <v>656</v>
      </c>
      <c r="J162" s="19" t="s">
        <v>656</v>
      </c>
      <c r="K162" s="19" t="s">
        <v>656</v>
      </c>
      <c r="L162" s="21" t="s">
        <v>656</v>
      </c>
    </row>
    <row r="163" spans="1:12" ht="18" customHeight="1">
      <c r="A163" s="15"/>
      <c r="B163" s="81"/>
      <c r="C163" s="18" t="s">
        <v>931</v>
      </c>
      <c r="D163" s="16" t="s">
        <v>85</v>
      </c>
      <c r="E163" s="19" t="s">
        <v>656</v>
      </c>
      <c r="F163" s="19" t="s">
        <v>656</v>
      </c>
      <c r="G163" s="19" t="s">
        <v>656</v>
      </c>
      <c r="H163" s="19" t="s">
        <v>656</v>
      </c>
      <c r="I163" s="20" t="s">
        <v>656</v>
      </c>
      <c r="J163" s="19" t="s">
        <v>656</v>
      </c>
      <c r="K163" s="19" t="s">
        <v>656</v>
      </c>
      <c r="L163" s="21" t="s">
        <v>656</v>
      </c>
    </row>
    <row r="164" spans="1:12" ht="18" customHeight="1">
      <c r="A164" s="15"/>
      <c r="B164" s="81"/>
      <c r="C164" s="1" t="s">
        <v>1060</v>
      </c>
      <c r="D164" s="16" t="s">
        <v>86</v>
      </c>
      <c r="E164" s="19" t="s">
        <v>656</v>
      </c>
      <c r="F164" s="19" t="s">
        <v>656</v>
      </c>
      <c r="G164" s="19" t="s">
        <v>656</v>
      </c>
      <c r="H164" s="19" t="s">
        <v>656</v>
      </c>
      <c r="I164" s="20" t="s">
        <v>656</v>
      </c>
      <c r="J164" s="19" t="s">
        <v>656</v>
      </c>
      <c r="K164" s="19" t="s">
        <v>656</v>
      </c>
      <c r="L164" s="21" t="s">
        <v>656</v>
      </c>
    </row>
    <row r="165" spans="1:12" ht="18" customHeight="1">
      <c r="A165" s="15"/>
      <c r="B165" s="81"/>
      <c r="C165" s="1" t="s">
        <v>937</v>
      </c>
      <c r="D165" s="16" t="s">
        <v>209</v>
      </c>
      <c r="E165" s="19" t="s">
        <v>656</v>
      </c>
      <c r="F165" s="19" t="s">
        <v>656</v>
      </c>
      <c r="G165" s="19" t="s">
        <v>656</v>
      </c>
      <c r="H165" s="19" t="s">
        <v>656</v>
      </c>
      <c r="I165" s="20" t="s">
        <v>656</v>
      </c>
      <c r="J165" s="19" t="s">
        <v>656</v>
      </c>
      <c r="K165" s="19" t="s">
        <v>656</v>
      </c>
      <c r="L165" s="21" t="s">
        <v>656</v>
      </c>
    </row>
    <row r="166" spans="1:12" ht="49.5" customHeight="1">
      <c r="A166" s="15"/>
      <c r="B166" s="745" t="s">
        <v>212</v>
      </c>
      <c r="C166" s="745"/>
      <c r="D166" s="16" t="s">
        <v>30</v>
      </c>
      <c r="E166" s="19"/>
      <c r="F166" s="19"/>
      <c r="G166" s="19"/>
      <c r="H166" s="23"/>
      <c r="I166" s="19"/>
      <c r="J166" s="23"/>
      <c r="K166" s="19"/>
      <c r="L166" s="25"/>
    </row>
    <row r="167" spans="1:12" ht="18" customHeight="1">
      <c r="A167" s="15"/>
      <c r="B167" s="746"/>
      <c r="C167" s="18" t="s">
        <v>930</v>
      </c>
      <c r="D167" s="16" t="s">
        <v>31</v>
      </c>
      <c r="E167" s="19" t="s">
        <v>656</v>
      </c>
      <c r="F167" s="19" t="s">
        <v>656</v>
      </c>
      <c r="G167" s="19" t="s">
        <v>656</v>
      </c>
      <c r="H167" s="19" t="s">
        <v>656</v>
      </c>
      <c r="I167" s="19" t="s">
        <v>656</v>
      </c>
      <c r="J167" s="19" t="s">
        <v>656</v>
      </c>
      <c r="K167" s="19" t="s">
        <v>656</v>
      </c>
      <c r="L167" s="21" t="s">
        <v>656</v>
      </c>
    </row>
    <row r="168" spans="1:12" ht="18" customHeight="1">
      <c r="A168" s="15"/>
      <c r="B168" s="746"/>
      <c r="C168" s="18" t="s">
        <v>931</v>
      </c>
      <c r="D168" s="16" t="s">
        <v>32</v>
      </c>
      <c r="E168" s="19" t="s">
        <v>656</v>
      </c>
      <c r="F168" s="19" t="s">
        <v>656</v>
      </c>
      <c r="G168" s="19" t="s">
        <v>656</v>
      </c>
      <c r="H168" s="19" t="s">
        <v>656</v>
      </c>
      <c r="I168" s="19" t="s">
        <v>656</v>
      </c>
      <c r="J168" s="19" t="s">
        <v>656</v>
      </c>
      <c r="K168" s="19" t="s">
        <v>656</v>
      </c>
      <c r="L168" s="21" t="s">
        <v>656</v>
      </c>
    </row>
    <row r="169" spans="1:12" ht="18" customHeight="1">
      <c r="A169" s="15"/>
      <c r="B169" s="81"/>
      <c r="C169" s="1" t="s">
        <v>937</v>
      </c>
      <c r="D169" s="16" t="s">
        <v>211</v>
      </c>
      <c r="E169" s="19" t="s">
        <v>656</v>
      </c>
      <c r="F169" s="19" t="s">
        <v>656</v>
      </c>
      <c r="G169" s="19" t="s">
        <v>656</v>
      </c>
      <c r="H169" s="19" t="s">
        <v>656</v>
      </c>
      <c r="I169" s="19" t="s">
        <v>656</v>
      </c>
      <c r="J169" s="19" t="s">
        <v>656</v>
      </c>
      <c r="K169" s="19" t="s">
        <v>656</v>
      </c>
      <c r="L169" s="21" t="s">
        <v>656</v>
      </c>
    </row>
    <row r="170" spans="1:12" ht="33" customHeight="1">
      <c r="A170" s="201"/>
      <c r="B170" s="745" t="s">
        <v>214</v>
      </c>
      <c r="C170" s="745"/>
      <c r="D170" s="2" t="s">
        <v>261</v>
      </c>
      <c r="E170" s="19" t="s">
        <v>656</v>
      </c>
      <c r="F170" s="19" t="s">
        <v>656</v>
      </c>
      <c r="G170" s="19" t="s">
        <v>656</v>
      </c>
      <c r="H170" s="19" t="s">
        <v>656</v>
      </c>
      <c r="I170" s="20" t="s">
        <v>656</v>
      </c>
      <c r="J170" s="19" t="s">
        <v>656</v>
      </c>
      <c r="K170" s="19" t="s">
        <v>656</v>
      </c>
      <c r="L170" s="21" t="s">
        <v>656</v>
      </c>
    </row>
    <row r="171" spans="1:12" ht="18" customHeight="1">
      <c r="A171" s="201"/>
      <c r="B171" s="202"/>
      <c r="C171" s="1" t="s">
        <v>930</v>
      </c>
      <c r="D171" s="2" t="s">
        <v>262</v>
      </c>
      <c r="E171" s="23" t="s">
        <v>656</v>
      </c>
      <c r="F171" s="23" t="s">
        <v>656</v>
      </c>
      <c r="G171" s="23" t="s">
        <v>656</v>
      </c>
      <c r="H171" s="23" t="s">
        <v>656</v>
      </c>
      <c r="I171" s="23" t="s">
        <v>656</v>
      </c>
      <c r="J171" s="23" t="s">
        <v>656</v>
      </c>
      <c r="K171" s="23" t="s">
        <v>656</v>
      </c>
      <c r="L171" s="25" t="s">
        <v>656</v>
      </c>
    </row>
    <row r="172" spans="1:12" ht="18" customHeight="1">
      <c r="A172" s="201"/>
      <c r="B172" s="202"/>
      <c r="C172" s="1" t="s">
        <v>931</v>
      </c>
      <c r="D172" s="2" t="s">
        <v>263</v>
      </c>
      <c r="E172" s="23" t="s">
        <v>656</v>
      </c>
      <c r="F172" s="23" t="s">
        <v>656</v>
      </c>
      <c r="G172" s="23" t="s">
        <v>656</v>
      </c>
      <c r="H172" s="23" t="s">
        <v>656</v>
      </c>
      <c r="I172" s="23" t="s">
        <v>656</v>
      </c>
      <c r="J172" s="23" t="s">
        <v>656</v>
      </c>
      <c r="K172" s="23" t="s">
        <v>656</v>
      </c>
      <c r="L172" s="25" t="s">
        <v>656</v>
      </c>
    </row>
    <row r="173" spans="1:12" ht="18" customHeight="1">
      <c r="A173" s="201"/>
      <c r="B173" s="202"/>
      <c r="C173" s="1" t="s">
        <v>1060</v>
      </c>
      <c r="D173" s="2" t="s">
        <v>115</v>
      </c>
      <c r="E173" s="23" t="s">
        <v>656</v>
      </c>
      <c r="F173" s="23" t="s">
        <v>656</v>
      </c>
      <c r="G173" s="23" t="s">
        <v>656</v>
      </c>
      <c r="H173" s="23" t="s">
        <v>656</v>
      </c>
      <c r="I173" s="23" t="s">
        <v>656</v>
      </c>
      <c r="J173" s="23" t="s">
        <v>656</v>
      </c>
      <c r="K173" s="23" t="s">
        <v>656</v>
      </c>
      <c r="L173" s="25" t="s">
        <v>656</v>
      </c>
    </row>
    <row r="174" spans="1:12" ht="18" customHeight="1">
      <c r="A174" s="15"/>
      <c r="B174" s="81"/>
      <c r="C174" s="1" t="s">
        <v>937</v>
      </c>
      <c r="D174" s="2" t="s">
        <v>213</v>
      </c>
      <c r="E174" s="19" t="s">
        <v>656</v>
      </c>
      <c r="F174" s="19" t="s">
        <v>656</v>
      </c>
      <c r="G174" s="19" t="s">
        <v>656</v>
      </c>
      <c r="H174" s="19" t="s">
        <v>656</v>
      </c>
      <c r="I174" s="19" t="s">
        <v>656</v>
      </c>
      <c r="J174" s="19" t="s">
        <v>656</v>
      </c>
      <c r="K174" s="19" t="s">
        <v>656</v>
      </c>
      <c r="L174" s="21" t="s">
        <v>656</v>
      </c>
    </row>
    <row r="175" spans="1:12" ht="38.25" customHeight="1">
      <c r="A175" s="201"/>
      <c r="B175" s="745" t="s">
        <v>215</v>
      </c>
      <c r="C175" s="745"/>
      <c r="D175" s="2" t="s">
        <v>116</v>
      </c>
      <c r="E175" s="23"/>
      <c r="F175" s="23"/>
      <c r="G175" s="23"/>
      <c r="H175" s="23"/>
      <c r="I175" s="23"/>
      <c r="J175" s="23"/>
      <c r="K175" s="23"/>
      <c r="L175" s="25"/>
    </row>
    <row r="176" spans="1:12" ht="18" customHeight="1">
      <c r="A176" s="201"/>
      <c r="B176" s="202"/>
      <c r="C176" s="1" t="s">
        <v>930</v>
      </c>
      <c r="D176" s="2" t="s">
        <v>193</v>
      </c>
      <c r="E176" s="23" t="s">
        <v>656</v>
      </c>
      <c r="F176" s="23" t="s">
        <v>656</v>
      </c>
      <c r="G176" s="23" t="s">
        <v>656</v>
      </c>
      <c r="H176" s="23" t="s">
        <v>656</v>
      </c>
      <c r="I176" s="23" t="s">
        <v>656</v>
      </c>
      <c r="J176" s="23" t="s">
        <v>656</v>
      </c>
      <c r="K176" s="23" t="s">
        <v>656</v>
      </c>
      <c r="L176" s="25" t="s">
        <v>656</v>
      </c>
    </row>
    <row r="177" spans="1:12" ht="18" customHeight="1">
      <c r="A177" s="201"/>
      <c r="B177" s="202"/>
      <c r="C177" s="1" t="s">
        <v>931</v>
      </c>
      <c r="D177" s="2" t="s">
        <v>194</v>
      </c>
      <c r="E177" s="23" t="s">
        <v>656</v>
      </c>
      <c r="F177" s="23" t="s">
        <v>656</v>
      </c>
      <c r="G177" s="23" t="s">
        <v>656</v>
      </c>
      <c r="H177" s="23" t="s">
        <v>656</v>
      </c>
      <c r="I177" s="23" t="s">
        <v>656</v>
      </c>
      <c r="J177" s="23" t="s">
        <v>656</v>
      </c>
      <c r="K177" s="23" t="s">
        <v>656</v>
      </c>
      <c r="L177" s="25" t="s">
        <v>656</v>
      </c>
    </row>
    <row r="178" spans="1:12" ht="18" customHeight="1">
      <c r="A178" s="747"/>
      <c r="B178" s="748"/>
      <c r="C178" s="749" t="s">
        <v>1060</v>
      </c>
      <c r="D178" s="33" t="s">
        <v>195</v>
      </c>
      <c r="E178" s="750" t="s">
        <v>656</v>
      </c>
      <c r="F178" s="750" t="s">
        <v>656</v>
      </c>
      <c r="G178" s="750" t="s">
        <v>656</v>
      </c>
      <c r="H178" s="750" t="s">
        <v>656</v>
      </c>
      <c r="I178" s="750" t="s">
        <v>656</v>
      </c>
      <c r="J178" s="750" t="s">
        <v>656</v>
      </c>
      <c r="K178" s="750" t="s">
        <v>656</v>
      </c>
      <c r="L178" s="751" t="s">
        <v>656</v>
      </c>
    </row>
    <row r="179" spans="1:12" ht="18" customHeight="1">
      <c r="A179" s="15"/>
      <c r="B179" s="81"/>
      <c r="C179" s="1" t="s">
        <v>937</v>
      </c>
      <c r="D179" s="33" t="s">
        <v>199</v>
      </c>
      <c r="E179" s="19" t="s">
        <v>656</v>
      </c>
      <c r="F179" s="19" t="s">
        <v>656</v>
      </c>
      <c r="G179" s="19" t="s">
        <v>656</v>
      </c>
      <c r="H179" s="19" t="s">
        <v>656</v>
      </c>
      <c r="I179" s="19" t="s">
        <v>656</v>
      </c>
      <c r="J179" s="19" t="s">
        <v>656</v>
      </c>
      <c r="K179" s="19" t="s">
        <v>656</v>
      </c>
      <c r="L179" s="21" t="s">
        <v>656</v>
      </c>
    </row>
    <row r="180" spans="1:12" s="3" customFormat="1" ht="15.75">
      <c r="A180" s="621" t="s">
        <v>1385</v>
      </c>
      <c r="B180" s="90"/>
      <c r="C180" s="91"/>
      <c r="D180" s="752" t="s">
        <v>1277</v>
      </c>
      <c r="E180" s="228">
        <f>F180+G180+H180+I180</f>
        <v>0</v>
      </c>
      <c r="F180" s="228">
        <f>F181+F182</f>
        <v>0</v>
      </c>
      <c r="G180" s="228">
        <f aca="true" t="shared" si="86" ref="G180:L180">G181+G182</f>
        <v>0</v>
      </c>
      <c r="H180" s="228">
        <f t="shared" si="86"/>
        <v>0</v>
      </c>
      <c r="I180" s="228">
        <f t="shared" si="86"/>
        <v>0</v>
      </c>
      <c r="J180" s="228">
        <f t="shared" si="86"/>
        <v>0</v>
      </c>
      <c r="K180" s="228">
        <f t="shared" si="86"/>
        <v>0</v>
      </c>
      <c r="L180" s="137">
        <f t="shared" si="86"/>
        <v>0</v>
      </c>
    </row>
    <row r="181" spans="1:12" s="3" customFormat="1" ht="32.25" customHeight="1">
      <c r="A181" s="6"/>
      <c r="B181" s="90" t="s">
        <v>1276</v>
      </c>
      <c r="C181" s="91"/>
      <c r="D181" s="2" t="s">
        <v>1278</v>
      </c>
      <c r="E181" s="228">
        <f aca="true" t="shared" si="87" ref="E181:E230">F181+G181+H181+I181</f>
        <v>0</v>
      </c>
      <c r="F181" s="753"/>
      <c r="G181" s="753"/>
      <c r="H181" s="753"/>
      <c r="I181" s="754"/>
      <c r="J181" s="753"/>
      <c r="K181" s="753"/>
      <c r="L181" s="755"/>
    </row>
    <row r="182" spans="1:12" s="3" customFormat="1" ht="32.25" customHeight="1">
      <c r="A182" s="6"/>
      <c r="B182" s="90" t="s">
        <v>1379</v>
      </c>
      <c r="C182" s="91"/>
      <c r="D182" s="2" t="s">
        <v>1386</v>
      </c>
      <c r="E182" s="228">
        <f t="shared" si="87"/>
        <v>0</v>
      </c>
      <c r="F182" s="23"/>
      <c r="G182" s="23"/>
      <c r="H182" s="23"/>
      <c r="I182" s="23"/>
      <c r="J182" s="23"/>
      <c r="K182" s="23"/>
      <c r="L182" s="25"/>
    </row>
    <row r="183" spans="1:12" s="3" customFormat="1" ht="47.25" customHeight="1">
      <c r="A183" s="621" t="s">
        <v>1259</v>
      </c>
      <c r="B183" s="90"/>
      <c r="C183" s="91"/>
      <c r="D183" s="30" t="s">
        <v>1121</v>
      </c>
      <c r="E183" s="228">
        <f t="shared" si="87"/>
        <v>0</v>
      </c>
      <c r="F183" s="228">
        <f>F184+F188+F192+F196+F200+F204+F208+F212+F216+F220+F225+F228</f>
        <v>0</v>
      </c>
      <c r="G183" s="228">
        <f aca="true" t="shared" si="88" ref="G183:L183">G184+G188+G192+G196+G200+G204+G208+G212+G216+G220+G225+G228</f>
        <v>0</v>
      </c>
      <c r="H183" s="228">
        <f t="shared" si="88"/>
        <v>0</v>
      </c>
      <c r="I183" s="228">
        <f t="shared" si="88"/>
        <v>0</v>
      </c>
      <c r="J183" s="228">
        <f t="shared" si="88"/>
        <v>0</v>
      </c>
      <c r="K183" s="228">
        <f t="shared" si="88"/>
        <v>0</v>
      </c>
      <c r="L183" s="137">
        <f t="shared" si="88"/>
        <v>0</v>
      </c>
    </row>
    <row r="184" spans="1:12" s="3" customFormat="1" ht="36.75" customHeight="1">
      <c r="A184" s="231"/>
      <c r="B184" s="726" t="s">
        <v>1155</v>
      </c>
      <c r="C184" s="91"/>
      <c r="D184" s="425" t="s">
        <v>1093</v>
      </c>
      <c r="E184" s="228">
        <f t="shared" si="87"/>
        <v>0</v>
      </c>
      <c r="F184" s="228">
        <f>SUM(F185:F187)</f>
        <v>0</v>
      </c>
      <c r="G184" s="228">
        <f aca="true" t="shared" si="89" ref="G184:L184">SUM(G185:G187)</f>
        <v>0</v>
      </c>
      <c r="H184" s="228">
        <f t="shared" si="89"/>
        <v>0</v>
      </c>
      <c r="I184" s="228">
        <f t="shared" si="89"/>
        <v>0</v>
      </c>
      <c r="J184" s="228">
        <f t="shared" si="89"/>
        <v>0</v>
      </c>
      <c r="K184" s="228">
        <f t="shared" si="89"/>
        <v>0</v>
      </c>
      <c r="L184" s="137">
        <f t="shared" si="89"/>
        <v>0</v>
      </c>
    </row>
    <row r="185" spans="1:12" s="3" customFormat="1" ht="15.75">
      <c r="A185" s="201"/>
      <c r="B185" s="202"/>
      <c r="C185" s="1" t="s">
        <v>930</v>
      </c>
      <c r="D185" s="2" t="s">
        <v>1094</v>
      </c>
      <c r="E185" s="228">
        <f t="shared" si="87"/>
        <v>0</v>
      </c>
      <c r="F185" s="23"/>
      <c r="G185" s="23"/>
      <c r="H185" s="23"/>
      <c r="I185" s="356"/>
      <c r="J185" s="23"/>
      <c r="K185" s="23"/>
      <c r="L185" s="25"/>
    </row>
    <row r="186" spans="1:12" s="3" customFormat="1" ht="15.75">
      <c r="A186" s="201"/>
      <c r="B186" s="202"/>
      <c r="C186" s="1" t="s">
        <v>931</v>
      </c>
      <c r="D186" s="2" t="s">
        <v>1095</v>
      </c>
      <c r="E186" s="228">
        <f t="shared" si="87"/>
        <v>0</v>
      </c>
      <c r="F186" s="23"/>
      <c r="G186" s="23"/>
      <c r="H186" s="23"/>
      <c r="I186" s="356"/>
      <c r="J186" s="23"/>
      <c r="K186" s="23"/>
      <c r="L186" s="25"/>
    </row>
    <row r="187" spans="1:12" s="3" customFormat="1" ht="15.75">
      <c r="A187" s="756"/>
      <c r="B187" s="757"/>
      <c r="C187" s="242" t="s">
        <v>1060</v>
      </c>
      <c r="D187" s="758" t="s">
        <v>1096</v>
      </c>
      <c r="E187" s="759">
        <f t="shared" si="87"/>
        <v>0</v>
      </c>
      <c r="F187" s="760"/>
      <c r="G187" s="760"/>
      <c r="H187" s="760"/>
      <c r="I187" s="760"/>
      <c r="J187" s="760"/>
      <c r="K187" s="760"/>
      <c r="L187" s="761"/>
    </row>
    <row r="188" spans="1:12" s="3" customFormat="1" ht="15.75">
      <c r="A188" s="762"/>
      <c r="B188" s="763" t="s">
        <v>1156</v>
      </c>
      <c r="C188" s="764"/>
      <c r="D188" s="425" t="s">
        <v>1097</v>
      </c>
      <c r="E188" s="228">
        <f t="shared" si="87"/>
        <v>0</v>
      </c>
      <c r="F188" s="136">
        <f>SUM(F189:F191)</f>
        <v>0</v>
      </c>
      <c r="G188" s="136">
        <f aca="true" t="shared" si="90" ref="G188:L188">SUM(G189:G191)</f>
        <v>0</v>
      </c>
      <c r="H188" s="136">
        <f t="shared" si="90"/>
        <v>0</v>
      </c>
      <c r="I188" s="136">
        <f t="shared" si="90"/>
        <v>0</v>
      </c>
      <c r="J188" s="136">
        <f t="shared" si="90"/>
        <v>0</v>
      </c>
      <c r="K188" s="136">
        <f t="shared" si="90"/>
        <v>0</v>
      </c>
      <c r="L188" s="765">
        <f t="shared" si="90"/>
        <v>0</v>
      </c>
    </row>
    <row r="189" spans="1:12" s="3" customFormat="1" ht="15.75">
      <c r="A189" s="201"/>
      <c r="B189" s="202"/>
      <c r="C189" s="1" t="s">
        <v>930</v>
      </c>
      <c r="D189" s="2" t="s">
        <v>1098</v>
      </c>
      <c r="E189" s="228">
        <f t="shared" si="87"/>
        <v>0</v>
      </c>
      <c r="F189" s="23"/>
      <c r="G189" s="23"/>
      <c r="H189" s="23"/>
      <c r="I189" s="356"/>
      <c r="J189" s="23"/>
      <c r="K189" s="23"/>
      <c r="L189" s="25"/>
    </row>
    <row r="190" spans="1:12" s="3" customFormat="1" ht="15.75">
      <c r="A190" s="201"/>
      <c r="B190" s="202"/>
      <c r="C190" s="1" t="s">
        <v>931</v>
      </c>
      <c r="D190" s="2" t="s">
        <v>1099</v>
      </c>
      <c r="E190" s="228">
        <f t="shared" si="87"/>
        <v>0</v>
      </c>
      <c r="F190" s="23"/>
      <c r="G190" s="23"/>
      <c r="H190" s="23"/>
      <c r="I190" s="356"/>
      <c r="J190" s="23"/>
      <c r="K190" s="23"/>
      <c r="L190" s="25"/>
    </row>
    <row r="191" spans="1:12" s="3" customFormat="1" ht="15.75">
      <c r="A191" s="747"/>
      <c r="B191" s="748"/>
      <c r="C191" s="749" t="s">
        <v>1060</v>
      </c>
      <c r="D191" s="33" t="s">
        <v>1100</v>
      </c>
      <c r="E191" s="228">
        <f t="shared" si="87"/>
        <v>0</v>
      </c>
      <c r="F191" s="750"/>
      <c r="G191" s="750"/>
      <c r="H191" s="750"/>
      <c r="I191" s="766"/>
      <c r="J191" s="750"/>
      <c r="K191" s="750"/>
      <c r="L191" s="751"/>
    </row>
    <row r="192" spans="1:12" s="3" customFormat="1" ht="15.75">
      <c r="A192" s="762"/>
      <c r="B192" s="763" t="s">
        <v>1157</v>
      </c>
      <c r="C192" s="764"/>
      <c r="D192" s="425" t="s">
        <v>1101</v>
      </c>
      <c r="E192" s="228">
        <f t="shared" si="87"/>
        <v>0</v>
      </c>
      <c r="F192" s="136">
        <f>SUM(F193:F195)</f>
        <v>0</v>
      </c>
      <c r="G192" s="136">
        <f aca="true" t="shared" si="91" ref="G192:L192">SUM(G193:G195)</f>
        <v>0</v>
      </c>
      <c r="H192" s="136">
        <f t="shared" si="91"/>
        <v>0</v>
      </c>
      <c r="I192" s="136">
        <f t="shared" si="91"/>
        <v>0</v>
      </c>
      <c r="J192" s="136">
        <f t="shared" si="91"/>
        <v>0</v>
      </c>
      <c r="K192" s="136">
        <f t="shared" si="91"/>
        <v>0</v>
      </c>
      <c r="L192" s="765">
        <f t="shared" si="91"/>
        <v>0</v>
      </c>
    </row>
    <row r="193" spans="1:12" s="3" customFormat="1" ht="15.75">
      <c r="A193" s="201"/>
      <c r="B193" s="202"/>
      <c r="C193" s="1" t="s">
        <v>930</v>
      </c>
      <c r="D193" s="2" t="s">
        <v>1102</v>
      </c>
      <c r="E193" s="228">
        <f t="shared" si="87"/>
        <v>0</v>
      </c>
      <c r="F193" s="23"/>
      <c r="G193" s="23"/>
      <c r="H193" s="23"/>
      <c r="I193" s="356"/>
      <c r="J193" s="23"/>
      <c r="K193" s="23"/>
      <c r="L193" s="25"/>
    </row>
    <row r="194" spans="1:12" s="3" customFormat="1" ht="15.75">
      <c r="A194" s="201"/>
      <c r="B194" s="202"/>
      <c r="C194" s="1" t="s">
        <v>931</v>
      </c>
      <c r="D194" s="2" t="s">
        <v>1103</v>
      </c>
      <c r="E194" s="228">
        <f t="shared" si="87"/>
        <v>0</v>
      </c>
      <c r="F194" s="23"/>
      <c r="G194" s="23"/>
      <c r="H194" s="23"/>
      <c r="I194" s="356"/>
      <c r="J194" s="23"/>
      <c r="K194" s="23"/>
      <c r="L194" s="25"/>
    </row>
    <row r="195" spans="1:12" s="3" customFormat="1" ht="15.75">
      <c r="A195" s="747"/>
      <c r="B195" s="748"/>
      <c r="C195" s="749" t="s">
        <v>1060</v>
      </c>
      <c r="D195" s="33" t="s">
        <v>1104</v>
      </c>
      <c r="E195" s="136">
        <f t="shared" si="87"/>
        <v>0</v>
      </c>
      <c r="F195" s="750"/>
      <c r="G195" s="750"/>
      <c r="H195" s="750"/>
      <c r="I195" s="766"/>
      <c r="J195" s="750"/>
      <c r="K195" s="750"/>
      <c r="L195" s="751"/>
    </row>
    <row r="196" spans="1:12" s="3" customFormat="1" ht="30.75" customHeight="1">
      <c r="A196" s="11"/>
      <c r="B196" s="167" t="s">
        <v>1158</v>
      </c>
      <c r="C196" s="87"/>
      <c r="D196" s="12" t="s">
        <v>1105</v>
      </c>
      <c r="E196" s="34">
        <f t="shared" si="87"/>
        <v>0</v>
      </c>
      <c r="F196" s="34">
        <f>SUM(F197:F199)</f>
        <v>0</v>
      </c>
      <c r="G196" s="34">
        <f aca="true" t="shared" si="92" ref="G196:L196">SUM(G197:G199)</f>
        <v>0</v>
      </c>
      <c r="H196" s="34">
        <f t="shared" si="92"/>
        <v>0</v>
      </c>
      <c r="I196" s="34">
        <f t="shared" si="92"/>
        <v>0</v>
      </c>
      <c r="J196" s="34">
        <f t="shared" si="92"/>
        <v>0</v>
      </c>
      <c r="K196" s="34">
        <f t="shared" si="92"/>
        <v>0</v>
      </c>
      <c r="L196" s="75">
        <f t="shared" si="92"/>
        <v>0</v>
      </c>
    </row>
    <row r="197" spans="1:12" s="3" customFormat="1" ht="15.75">
      <c r="A197" s="767"/>
      <c r="B197" s="768"/>
      <c r="C197" s="233" t="s">
        <v>930</v>
      </c>
      <c r="D197" s="769" t="s">
        <v>1106</v>
      </c>
      <c r="E197" s="228">
        <f t="shared" si="87"/>
        <v>0</v>
      </c>
      <c r="F197" s="770"/>
      <c r="G197" s="770"/>
      <c r="H197" s="770"/>
      <c r="I197" s="771"/>
      <c r="J197" s="770"/>
      <c r="K197" s="770"/>
      <c r="L197" s="772"/>
    </row>
    <row r="198" spans="1:12" s="3" customFormat="1" ht="15.75">
      <c r="A198" s="201"/>
      <c r="B198" s="202"/>
      <c r="C198" s="1" t="s">
        <v>931</v>
      </c>
      <c r="D198" s="2" t="s">
        <v>1107</v>
      </c>
      <c r="E198" s="228">
        <f t="shared" si="87"/>
        <v>0</v>
      </c>
      <c r="F198" s="23"/>
      <c r="G198" s="23"/>
      <c r="H198" s="23"/>
      <c r="I198" s="356"/>
      <c r="J198" s="23"/>
      <c r="K198" s="23"/>
      <c r="L198" s="25"/>
    </row>
    <row r="199" spans="1:12" s="3" customFormat="1" ht="15.75">
      <c r="A199" s="747"/>
      <c r="B199" s="748"/>
      <c r="C199" s="749" t="s">
        <v>1060</v>
      </c>
      <c r="D199" s="33" t="s">
        <v>1108</v>
      </c>
      <c r="E199" s="228">
        <f t="shared" si="87"/>
        <v>0</v>
      </c>
      <c r="F199" s="750"/>
      <c r="G199" s="750"/>
      <c r="H199" s="750"/>
      <c r="I199" s="766"/>
      <c r="J199" s="750"/>
      <c r="K199" s="750"/>
      <c r="L199" s="751"/>
    </row>
    <row r="200" spans="1:12" s="3" customFormat="1" ht="36" customHeight="1">
      <c r="A200" s="762"/>
      <c r="B200" s="773" t="s">
        <v>1159</v>
      </c>
      <c r="C200" s="774"/>
      <c r="D200" s="425" t="s">
        <v>1109</v>
      </c>
      <c r="E200" s="228">
        <f t="shared" si="87"/>
        <v>0</v>
      </c>
      <c r="F200" s="136">
        <f>SUM(F201:F203)</f>
        <v>0</v>
      </c>
      <c r="G200" s="136">
        <f aca="true" t="shared" si="93" ref="G200:L200">SUM(G201:G203)</f>
        <v>0</v>
      </c>
      <c r="H200" s="136">
        <f t="shared" si="93"/>
        <v>0</v>
      </c>
      <c r="I200" s="136">
        <f t="shared" si="93"/>
        <v>0</v>
      </c>
      <c r="J200" s="136">
        <f t="shared" si="93"/>
        <v>0</v>
      </c>
      <c r="K200" s="136">
        <f t="shared" si="93"/>
        <v>0</v>
      </c>
      <c r="L200" s="765">
        <f t="shared" si="93"/>
        <v>0</v>
      </c>
    </row>
    <row r="201" spans="1:12" s="3" customFormat="1" ht="15.75">
      <c r="A201" s="201"/>
      <c r="B201" s="202"/>
      <c r="C201" s="1" t="s">
        <v>930</v>
      </c>
      <c r="D201" s="2" t="s">
        <v>1110</v>
      </c>
      <c r="E201" s="228">
        <f t="shared" si="87"/>
        <v>0</v>
      </c>
      <c r="F201" s="23"/>
      <c r="G201" s="23"/>
      <c r="H201" s="23"/>
      <c r="I201" s="356"/>
      <c r="J201" s="23"/>
      <c r="K201" s="23"/>
      <c r="L201" s="25"/>
    </row>
    <row r="202" spans="1:12" s="3" customFormat="1" ht="15.75">
      <c r="A202" s="201"/>
      <c r="B202" s="202"/>
      <c r="C202" s="1" t="s">
        <v>931</v>
      </c>
      <c r="D202" s="2" t="s">
        <v>1111</v>
      </c>
      <c r="E202" s="228">
        <f t="shared" si="87"/>
        <v>0</v>
      </c>
      <c r="F202" s="23"/>
      <c r="G202" s="23"/>
      <c r="H202" s="23"/>
      <c r="I202" s="356"/>
      <c r="J202" s="23"/>
      <c r="K202" s="23"/>
      <c r="L202" s="25"/>
    </row>
    <row r="203" spans="1:12" s="3" customFormat="1" ht="15.75">
      <c r="A203" s="747"/>
      <c r="B203" s="748"/>
      <c r="C203" s="749" t="s">
        <v>1060</v>
      </c>
      <c r="D203" s="33" t="s">
        <v>1112</v>
      </c>
      <c r="E203" s="228">
        <f t="shared" si="87"/>
        <v>0</v>
      </c>
      <c r="F203" s="750"/>
      <c r="G203" s="750"/>
      <c r="H203" s="750"/>
      <c r="I203" s="766"/>
      <c r="J203" s="750"/>
      <c r="K203" s="750"/>
      <c r="L203" s="751"/>
    </row>
    <row r="204" spans="1:12" s="3" customFormat="1" ht="34.5" customHeight="1">
      <c r="A204" s="762"/>
      <c r="B204" s="773" t="s">
        <v>1160</v>
      </c>
      <c r="C204" s="774"/>
      <c r="D204" s="425" t="s">
        <v>1113</v>
      </c>
      <c r="E204" s="228">
        <f t="shared" si="87"/>
        <v>0</v>
      </c>
      <c r="F204" s="136">
        <f>SUM(F205:F207)</f>
        <v>0</v>
      </c>
      <c r="G204" s="136">
        <f aca="true" t="shared" si="94" ref="G204:L204">SUM(G205:G207)</f>
        <v>0</v>
      </c>
      <c r="H204" s="136">
        <f t="shared" si="94"/>
        <v>0</v>
      </c>
      <c r="I204" s="136">
        <f t="shared" si="94"/>
        <v>0</v>
      </c>
      <c r="J204" s="136">
        <f t="shared" si="94"/>
        <v>0</v>
      </c>
      <c r="K204" s="136">
        <f t="shared" si="94"/>
        <v>0</v>
      </c>
      <c r="L204" s="765">
        <f t="shared" si="94"/>
        <v>0</v>
      </c>
    </row>
    <row r="205" spans="1:12" s="3" customFormat="1" ht="15.75">
      <c r="A205" s="201"/>
      <c r="B205" s="202"/>
      <c r="C205" s="1" t="s">
        <v>930</v>
      </c>
      <c r="D205" s="2" t="s">
        <v>1114</v>
      </c>
      <c r="E205" s="228">
        <f t="shared" si="87"/>
        <v>0</v>
      </c>
      <c r="F205" s="23"/>
      <c r="G205" s="23"/>
      <c r="H205" s="23"/>
      <c r="I205" s="356"/>
      <c r="J205" s="23"/>
      <c r="K205" s="23"/>
      <c r="L205" s="25"/>
    </row>
    <row r="206" spans="1:12" s="3" customFormat="1" ht="15.75">
      <c r="A206" s="201"/>
      <c r="B206" s="202"/>
      <c r="C206" s="1" t="s">
        <v>931</v>
      </c>
      <c r="D206" s="2" t="s">
        <v>1115</v>
      </c>
      <c r="E206" s="228">
        <f t="shared" si="87"/>
        <v>0</v>
      </c>
      <c r="F206" s="23"/>
      <c r="G206" s="23"/>
      <c r="H206" s="23"/>
      <c r="I206" s="356"/>
      <c r="J206" s="23"/>
      <c r="K206" s="23"/>
      <c r="L206" s="25"/>
    </row>
    <row r="207" spans="1:12" s="3" customFormat="1" ht="15.75">
      <c r="A207" s="747"/>
      <c r="B207" s="748"/>
      <c r="C207" s="749" t="s">
        <v>1060</v>
      </c>
      <c r="D207" s="33" t="s">
        <v>1116</v>
      </c>
      <c r="E207" s="136">
        <f t="shared" si="87"/>
        <v>0</v>
      </c>
      <c r="F207" s="750"/>
      <c r="G207" s="750"/>
      <c r="H207" s="750"/>
      <c r="I207" s="766"/>
      <c r="J207" s="750"/>
      <c r="K207" s="750"/>
      <c r="L207" s="751"/>
    </row>
    <row r="208" spans="1:12" s="3" customFormat="1" ht="30" customHeight="1">
      <c r="A208" s="11"/>
      <c r="B208" s="167" t="s">
        <v>1161</v>
      </c>
      <c r="C208" s="87"/>
      <c r="D208" s="12" t="s">
        <v>1117</v>
      </c>
      <c r="E208" s="34">
        <f t="shared" si="87"/>
        <v>0</v>
      </c>
      <c r="F208" s="34">
        <f>SUM(F209:F211)</f>
        <v>0</v>
      </c>
      <c r="G208" s="34">
        <f aca="true" t="shared" si="95" ref="G208:L208">SUM(G209:G211)</f>
        <v>0</v>
      </c>
      <c r="H208" s="34">
        <f t="shared" si="95"/>
        <v>0</v>
      </c>
      <c r="I208" s="34">
        <f t="shared" si="95"/>
        <v>0</v>
      </c>
      <c r="J208" s="34">
        <f t="shared" si="95"/>
        <v>0</v>
      </c>
      <c r="K208" s="34">
        <f t="shared" si="95"/>
        <v>0</v>
      </c>
      <c r="L208" s="75">
        <f t="shared" si="95"/>
        <v>0</v>
      </c>
    </row>
    <row r="209" spans="1:12" s="3" customFormat="1" ht="15.75">
      <c r="A209" s="767"/>
      <c r="B209" s="768"/>
      <c r="C209" s="233" t="s">
        <v>930</v>
      </c>
      <c r="D209" s="769" t="s">
        <v>1118</v>
      </c>
      <c r="E209" s="228">
        <f t="shared" si="87"/>
        <v>0</v>
      </c>
      <c r="F209" s="770"/>
      <c r="G209" s="770"/>
      <c r="H209" s="770"/>
      <c r="I209" s="771"/>
      <c r="J209" s="770"/>
      <c r="K209" s="770"/>
      <c r="L209" s="772"/>
    </row>
    <row r="210" spans="1:12" s="3" customFormat="1" ht="15.75">
      <c r="A210" s="201"/>
      <c r="B210" s="202"/>
      <c r="C210" s="1" t="s">
        <v>931</v>
      </c>
      <c r="D210" s="2" t="s">
        <v>1119</v>
      </c>
      <c r="E210" s="228">
        <f t="shared" si="87"/>
        <v>0</v>
      </c>
      <c r="F210" s="23"/>
      <c r="G210" s="23"/>
      <c r="H210" s="23"/>
      <c r="I210" s="356"/>
      <c r="J210" s="23"/>
      <c r="K210" s="23"/>
      <c r="L210" s="25"/>
    </row>
    <row r="211" spans="1:12" s="3" customFormat="1" ht="15.75">
      <c r="A211" s="747"/>
      <c r="B211" s="748"/>
      <c r="C211" s="749" t="s">
        <v>1060</v>
      </c>
      <c r="D211" s="33" t="s">
        <v>1120</v>
      </c>
      <c r="E211" s="228">
        <f t="shared" si="87"/>
        <v>0</v>
      </c>
      <c r="F211" s="750"/>
      <c r="G211" s="750"/>
      <c r="H211" s="750"/>
      <c r="I211" s="766"/>
      <c r="J211" s="750"/>
      <c r="K211" s="750"/>
      <c r="L211" s="751"/>
    </row>
    <row r="212" spans="1:12" s="3" customFormat="1" ht="31.5" customHeight="1">
      <c r="A212" s="775"/>
      <c r="B212" s="776" t="s">
        <v>1295</v>
      </c>
      <c r="C212" s="777"/>
      <c r="D212" s="445" t="s">
        <v>1211</v>
      </c>
      <c r="E212" s="228">
        <f t="shared" si="87"/>
        <v>0</v>
      </c>
      <c r="F212" s="778">
        <f>SUM(F213:F215)</f>
        <v>0</v>
      </c>
      <c r="G212" s="778">
        <f aca="true" t="shared" si="96" ref="G212:L212">SUM(G213:G215)</f>
        <v>0</v>
      </c>
      <c r="H212" s="778">
        <f t="shared" si="96"/>
        <v>0</v>
      </c>
      <c r="I212" s="778">
        <f t="shared" si="96"/>
        <v>0</v>
      </c>
      <c r="J212" s="778">
        <f t="shared" si="96"/>
        <v>0</v>
      </c>
      <c r="K212" s="778">
        <f t="shared" si="96"/>
        <v>0</v>
      </c>
      <c r="L212" s="252">
        <f t="shared" si="96"/>
        <v>0</v>
      </c>
    </row>
    <row r="213" spans="1:12" s="3" customFormat="1" ht="15.75">
      <c r="A213" s="779"/>
      <c r="B213" s="780"/>
      <c r="C213" s="781" t="s">
        <v>930</v>
      </c>
      <c r="D213" s="782" t="s">
        <v>1212</v>
      </c>
      <c r="E213" s="228">
        <f t="shared" si="87"/>
        <v>0</v>
      </c>
      <c r="F213" s="783"/>
      <c r="G213" s="783"/>
      <c r="H213" s="783"/>
      <c r="I213" s="783"/>
      <c r="J213" s="783"/>
      <c r="K213" s="783"/>
      <c r="L213" s="784"/>
    </row>
    <row r="214" spans="1:12" s="3" customFormat="1" ht="15.75">
      <c r="A214" s="785"/>
      <c r="B214" s="786"/>
      <c r="C214" s="787" t="s">
        <v>931</v>
      </c>
      <c r="D214" s="788" t="s">
        <v>1213</v>
      </c>
      <c r="E214" s="228">
        <f t="shared" si="87"/>
        <v>0</v>
      </c>
      <c r="F214" s="789"/>
      <c r="G214" s="789"/>
      <c r="H214" s="789"/>
      <c r="I214" s="789"/>
      <c r="J214" s="789"/>
      <c r="K214" s="789"/>
      <c r="L214" s="790"/>
    </row>
    <row r="215" spans="1:12" s="3" customFormat="1" ht="15.75">
      <c r="A215" s="13"/>
      <c r="B215" s="14"/>
      <c r="C215" s="791" t="s">
        <v>1293</v>
      </c>
      <c r="D215" s="792" t="s">
        <v>1294</v>
      </c>
      <c r="E215" s="228">
        <f t="shared" si="87"/>
        <v>0</v>
      </c>
      <c r="F215" s="793"/>
      <c r="G215" s="793"/>
      <c r="H215" s="793"/>
      <c r="I215" s="793"/>
      <c r="J215" s="793"/>
      <c r="K215" s="793"/>
      <c r="L215" s="794"/>
    </row>
    <row r="216" spans="1:12" s="3" customFormat="1" ht="31.5" customHeight="1">
      <c r="A216" s="11"/>
      <c r="B216" s="190" t="s">
        <v>1258</v>
      </c>
      <c r="C216" s="84"/>
      <c r="D216" s="12" t="s">
        <v>1254</v>
      </c>
      <c r="E216" s="228">
        <f t="shared" si="87"/>
        <v>0</v>
      </c>
      <c r="F216" s="34">
        <f>SUM(F217:F219)</f>
        <v>0</v>
      </c>
      <c r="G216" s="34">
        <f aca="true" t="shared" si="97" ref="G216:L216">SUM(G217:G219)</f>
        <v>0</v>
      </c>
      <c r="H216" s="34">
        <f t="shared" si="97"/>
        <v>0</v>
      </c>
      <c r="I216" s="34">
        <f t="shared" si="97"/>
        <v>0</v>
      </c>
      <c r="J216" s="34">
        <f t="shared" si="97"/>
        <v>0</v>
      </c>
      <c r="K216" s="34">
        <f t="shared" si="97"/>
        <v>0</v>
      </c>
      <c r="L216" s="75">
        <f t="shared" si="97"/>
        <v>0</v>
      </c>
    </row>
    <row r="217" spans="1:12" s="3" customFormat="1" ht="15.75">
      <c r="A217" s="11"/>
      <c r="B217" s="181"/>
      <c r="C217" s="45" t="s">
        <v>1260</v>
      </c>
      <c r="D217" s="12" t="s">
        <v>1255</v>
      </c>
      <c r="E217" s="228">
        <f t="shared" si="87"/>
        <v>0</v>
      </c>
      <c r="F217" s="65"/>
      <c r="G217" s="65"/>
      <c r="H217" s="65"/>
      <c r="I217" s="65"/>
      <c r="J217" s="65"/>
      <c r="K217" s="65"/>
      <c r="L217" s="795"/>
    </row>
    <row r="218" spans="1:12" s="3" customFormat="1" ht="15.75">
      <c r="A218" s="11"/>
      <c r="B218" s="181"/>
      <c r="C218" s="45" t="s">
        <v>1261</v>
      </c>
      <c r="D218" s="12" t="s">
        <v>1256</v>
      </c>
      <c r="E218" s="228">
        <f t="shared" si="87"/>
        <v>0</v>
      </c>
      <c r="F218" s="65"/>
      <c r="G218" s="65"/>
      <c r="H218" s="65"/>
      <c r="I218" s="65"/>
      <c r="J218" s="65"/>
      <c r="K218" s="65"/>
      <c r="L218" s="795"/>
    </row>
    <row r="219" spans="1:12" s="3" customFormat="1" ht="15.75">
      <c r="A219" s="11"/>
      <c r="B219" s="181"/>
      <c r="C219" s="45" t="s">
        <v>1262</v>
      </c>
      <c r="D219" s="12" t="s">
        <v>1257</v>
      </c>
      <c r="E219" s="228">
        <f t="shared" si="87"/>
        <v>0</v>
      </c>
      <c r="F219" s="65"/>
      <c r="G219" s="65"/>
      <c r="H219" s="65"/>
      <c r="I219" s="65"/>
      <c r="J219" s="65"/>
      <c r="K219" s="65"/>
      <c r="L219" s="795"/>
    </row>
    <row r="220" spans="1:12" s="3" customFormat="1" ht="34.5" customHeight="1">
      <c r="A220" s="796"/>
      <c r="B220" s="797" t="s">
        <v>1253</v>
      </c>
      <c r="C220" s="798"/>
      <c r="D220" s="799" t="s">
        <v>1218</v>
      </c>
      <c r="E220" s="228">
        <f t="shared" si="87"/>
        <v>0</v>
      </c>
      <c r="F220" s="800">
        <f>SUM(F221:F224)</f>
        <v>0</v>
      </c>
      <c r="G220" s="800">
        <f aca="true" t="shared" si="98" ref="G220:L220">SUM(G221:G224)</f>
        <v>0</v>
      </c>
      <c r="H220" s="800">
        <f t="shared" si="98"/>
        <v>0</v>
      </c>
      <c r="I220" s="800">
        <f t="shared" si="98"/>
        <v>0</v>
      </c>
      <c r="J220" s="800">
        <f t="shared" si="98"/>
        <v>0</v>
      </c>
      <c r="K220" s="800">
        <f t="shared" si="98"/>
        <v>0</v>
      </c>
      <c r="L220" s="801">
        <f t="shared" si="98"/>
        <v>0</v>
      </c>
    </row>
    <row r="221" spans="1:12" s="3" customFormat="1" ht="15.75">
      <c r="A221" s="201"/>
      <c r="B221" s="202"/>
      <c r="C221" s="1" t="s">
        <v>930</v>
      </c>
      <c r="D221" s="2" t="s">
        <v>1219</v>
      </c>
      <c r="E221" s="228">
        <f t="shared" si="87"/>
        <v>0</v>
      </c>
      <c r="F221" s="23"/>
      <c r="G221" s="23"/>
      <c r="H221" s="23"/>
      <c r="I221" s="356"/>
      <c r="J221" s="23"/>
      <c r="K221" s="23"/>
      <c r="L221" s="25"/>
    </row>
    <row r="222" spans="1:12" s="3" customFormat="1" ht="15.75">
      <c r="A222" s="201"/>
      <c r="B222" s="202"/>
      <c r="C222" s="1" t="s">
        <v>931</v>
      </c>
      <c r="D222" s="2" t="s">
        <v>1220</v>
      </c>
      <c r="E222" s="228">
        <f t="shared" si="87"/>
        <v>0</v>
      </c>
      <c r="F222" s="23"/>
      <c r="G222" s="23"/>
      <c r="H222" s="23"/>
      <c r="I222" s="356"/>
      <c r="J222" s="23"/>
      <c r="K222" s="23"/>
      <c r="L222" s="25"/>
    </row>
    <row r="223" spans="1:12" s="3" customFormat="1" ht="15.75">
      <c r="A223" s="747"/>
      <c r="B223" s="748"/>
      <c r="C223" s="749" t="s">
        <v>1060</v>
      </c>
      <c r="D223" s="33" t="s">
        <v>1221</v>
      </c>
      <c r="E223" s="228">
        <f t="shared" si="87"/>
        <v>0</v>
      </c>
      <c r="F223" s="750"/>
      <c r="G223" s="750"/>
      <c r="H223" s="750"/>
      <c r="I223" s="766"/>
      <c r="J223" s="750"/>
      <c r="K223" s="750"/>
      <c r="L223" s="751"/>
    </row>
    <row r="224" spans="1:12" s="3" customFormat="1" ht="34.5" customHeight="1">
      <c r="A224" s="11"/>
      <c r="B224" s="181"/>
      <c r="C224" s="78" t="s">
        <v>1250</v>
      </c>
      <c r="D224" s="12" t="s">
        <v>1252</v>
      </c>
      <c r="E224" s="228">
        <f t="shared" si="87"/>
        <v>0</v>
      </c>
      <c r="F224" s="65"/>
      <c r="G224" s="65"/>
      <c r="H224" s="65"/>
      <c r="I224" s="65"/>
      <c r="J224" s="65"/>
      <c r="K224" s="65"/>
      <c r="L224" s="795"/>
    </row>
    <row r="225" spans="1:12" s="3" customFormat="1" ht="31.5" customHeight="1">
      <c r="A225" s="11"/>
      <c r="B225" s="802" t="s">
        <v>1247</v>
      </c>
      <c r="C225" s="803"/>
      <c r="D225" s="12" t="s">
        <v>1241</v>
      </c>
      <c r="E225" s="228">
        <f t="shared" si="87"/>
        <v>0</v>
      </c>
      <c r="F225" s="34">
        <f>SUM(F226:F227)</f>
        <v>0</v>
      </c>
      <c r="G225" s="34">
        <f aca="true" t="shared" si="99" ref="G225:L225">SUM(G226:G227)</f>
        <v>0</v>
      </c>
      <c r="H225" s="34">
        <f t="shared" si="99"/>
        <v>0</v>
      </c>
      <c r="I225" s="34">
        <f t="shared" si="99"/>
        <v>0</v>
      </c>
      <c r="J225" s="34">
        <f t="shared" si="99"/>
        <v>0</v>
      </c>
      <c r="K225" s="34">
        <f t="shared" si="99"/>
        <v>0</v>
      </c>
      <c r="L225" s="75">
        <f t="shared" si="99"/>
        <v>0</v>
      </c>
    </row>
    <row r="226" spans="1:12" s="3" customFormat="1" ht="15.75">
      <c r="A226" s="201"/>
      <c r="B226" s="202"/>
      <c r="C226" s="1" t="s">
        <v>930</v>
      </c>
      <c r="D226" s="2" t="s">
        <v>1242</v>
      </c>
      <c r="E226" s="228">
        <f t="shared" si="87"/>
        <v>0</v>
      </c>
      <c r="F226" s="23"/>
      <c r="G226" s="23"/>
      <c r="H226" s="23"/>
      <c r="I226" s="356"/>
      <c r="J226" s="23"/>
      <c r="K226" s="23"/>
      <c r="L226" s="25"/>
    </row>
    <row r="227" spans="1:12" s="3" customFormat="1" ht="15.75">
      <c r="A227" s="201"/>
      <c r="B227" s="202"/>
      <c r="C227" s="1" t="s">
        <v>931</v>
      </c>
      <c r="D227" s="2" t="s">
        <v>1243</v>
      </c>
      <c r="E227" s="228">
        <f t="shared" si="87"/>
        <v>0</v>
      </c>
      <c r="F227" s="23"/>
      <c r="G227" s="23"/>
      <c r="H227" s="23"/>
      <c r="I227" s="356"/>
      <c r="J227" s="23"/>
      <c r="K227" s="23"/>
      <c r="L227" s="25"/>
    </row>
    <row r="228" spans="1:12" s="3" customFormat="1" ht="30" customHeight="1">
      <c r="A228" s="11"/>
      <c r="B228" s="804" t="s">
        <v>1248</v>
      </c>
      <c r="C228" s="805"/>
      <c r="D228" s="12" t="s">
        <v>1244</v>
      </c>
      <c r="E228" s="228">
        <f t="shared" si="87"/>
        <v>0</v>
      </c>
      <c r="F228" s="34">
        <f>SUM(F229:F230)</f>
        <v>0</v>
      </c>
      <c r="G228" s="34">
        <f aca="true" t="shared" si="100" ref="G228:L228">SUM(G229:G230)</f>
        <v>0</v>
      </c>
      <c r="H228" s="34">
        <f t="shared" si="100"/>
        <v>0</v>
      </c>
      <c r="I228" s="34">
        <f t="shared" si="100"/>
        <v>0</v>
      </c>
      <c r="J228" s="34">
        <f t="shared" si="100"/>
        <v>0</v>
      </c>
      <c r="K228" s="34">
        <f t="shared" si="100"/>
        <v>0</v>
      </c>
      <c r="L228" s="75">
        <f t="shared" si="100"/>
        <v>0</v>
      </c>
    </row>
    <row r="229" spans="1:12" s="3" customFormat="1" ht="15.75">
      <c r="A229" s="201"/>
      <c r="B229" s="202"/>
      <c r="C229" s="1" t="s">
        <v>930</v>
      </c>
      <c r="D229" s="2" t="s">
        <v>1245</v>
      </c>
      <c r="E229" s="228">
        <f t="shared" si="87"/>
        <v>0</v>
      </c>
      <c r="F229" s="23"/>
      <c r="G229" s="23"/>
      <c r="H229" s="23"/>
      <c r="I229" s="356"/>
      <c r="J229" s="23"/>
      <c r="K229" s="23"/>
      <c r="L229" s="25"/>
    </row>
    <row r="230" spans="1:12" s="3" customFormat="1" ht="15.75">
      <c r="A230" s="806"/>
      <c r="B230" s="807"/>
      <c r="C230" s="808" t="s">
        <v>931</v>
      </c>
      <c r="D230" s="809" t="s">
        <v>1246</v>
      </c>
      <c r="E230" s="228">
        <f t="shared" si="87"/>
        <v>0</v>
      </c>
      <c r="F230" s="810"/>
      <c r="G230" s="810"/>
      <c r="H230" s="810"/>
      <c r="I230" s="811"/>
      <c r="J230" s="810"/>
      <c r="K230" s="810"/>
      <c r="L230" s="812"/>
    </row>
    <row r="231" spans="1:12" ht="20.25" customHeight="1">
      <c r="A231" s="813" t="s">
        <v>873</v>
      </c>
      <c r="B231" s="814"/>
      <c r="C231" s="814"/>
      <c r="D231" s="815" t="s">
        <v>850</v>
      </c>
      <c r="E231" s="816">
        <f>F231+G231+H231+I231</f>
        <v>201428</v>
      </c>
      <c r="F231" s="816">
        <f>F232+F277+F284</f>
        <v>44277</v>
      </c>
      <c r="G231" s="816">
        <f aca="true" t="shared" si="101" ref="G231:L231">G232+G277+G284</f>
        <v>56271</v>
      </c>
      <c r="H231" s="816">
        <f t="shared" si="101"/>
        <v>54039</v>
      </c>
      <c r="I231" s="816">
        <f t="shared" si="101"/>
        <v>46841</v>
      </c>
      <c r="J231" s="816">
        <f t="shared" si="101"/>
        <v>210143.266</v>
      </c>
      <c r="K231" s="816">
        <f t="shared" si="101"/>
        <v>210949.95799999998</v>
      </c>
      <c r="L231" s="817">
        <f t="shared" si="101"/>
        <v>209941.593</v>
      </c>
    </row>
    <row r="232" spans="1:12" ht="18" customHeight="1">
      <c r="A232" s="692" t="s">
        <v>867</v>
      </c>
      <c r="B232" s="693"/>
      <c r="C232" s="694"/>
      <c r="D232" s="409" t="s">
        <v>473</v>
      </c>
      <c r="E232" s="24">
        <f>F232+G232+H232+I232</f>
        <v>55776</v>
      </c>
      <c r="F232" s="24">
        <f>F233+F238</f>
        <v>17421</v>
      </c>
      <c r="G232" s="24">
        <f aca="true" t="shared" si="102" ref="G232:L232">G233+G238</f>
        <v>15221</v>
      </c>
      <c r="H232" s="24">
        <f t="shared" si="102"/>
        <v>11412</v>
      </c>
      <c r="I232" s="24">
        <f t="shared" si="102"/>
        <v>11722</v>
      </c>
      <c r="J232" s="24">
        <f t="shared" si="102"/>
        <v>58373.882000000005</v>
      </c>
      <c r="K232" s="24">
        <f t="shared" si="102"/>
        <v>58597.96599999999</v>
      </c>
      <c r="L232" s="554">
        <f t="shared" si="102"/>
        <v>58317.861000000004</v>
      </c>
    </row>
    <row r="233" spans="1:12" ht="18" customHeight="1">
      <c r="A233" s="692" t="s">
        <v>868</v>
      </c>
      <c r="B233" s="693"/>
      <c r="C233" s="694"/>
      <c r="D233" s="409" t="s">
        <v>474</v>
      </c>
      <c r="E233" s="24">
        <f aca="true" t="shared" si="103" ref="E233:E243">F233+G233+H233+I233</f>
        <v>0</v>
      </c>
      <c r="F233" s="24">
        <f>F234</f>
        <v>0</v>
      </c>
      <c r="G233" s="24">
        <f aca="true" t="shared" si="104" ref="G233:L234">G234</f>
        <v>0</v>
      </c>
      <c r="H233" s="24">
        <f t="shared" si="104"/>
        <v>0</v>
      </c>
      <c r="I233" s="24">
        <f t="shared" si="104"/>
        <v>0</v>
      </c>
      <c r="J233" s="24">
        <f t="shared" si="104"/>
        <v>0</v>
      </c>
      <c r="K233" s="24">
        <f t="shared" si="104"/>
        <v>0</v>
      </c>
      <c r="L233" s="554">
        <f t="shared" si="104"/>
        <v>0</v>
      </c>
    </row>
    <row r="234" spans="1:12" ht="18" customHeight="1">
      <c r="A234" s="692" t="s">
        <v>869</v>
      </c>
      <c r="B234" s="693"/>
      <c r="C234" s="694"/>
      <c r="D234" s="695" t="s">
        <v>957</v>
      </c>
      <c r="E234" s="24">
        <f t="shared" si="103"/>
        <v>0</v>
      </c>
      <c r="F234" s="24">
        <f>F235</f>
        <v>0</v>
      </c>
      <c r="G234" s="24">
        <f t="shared" si="104"/>
        <v>0</v>
      </c>
      <c r="H234" s="24">
        <f t="shared" si="104"/>
        <v>0</v>
      </c>
      <c r="I234" s="24">
        <f t="shared" si="104"/>
        <v>0</v>
      </c>
      <c r="J234" s="24">
        <f t="shared" si="104"/>
        <v>0</v>
      </c>
      <c r="K234" s="24">
        <f t="shared" si="104"/>
        <v>0</v>
      </c>
      <c r="L234" s="554">
        <f t="shared" si="104"/>
        <v>0</v>
      </c>
    </row>
    <row r="235" spans="1:12" ht="18" customHeight="1">
      <c r="A235" s="696" t="s">
        <v>777</v>
      </c>
      <c r="B235" s="697"/>
      <c r="C235" s="697"/>
      <c r="D235" s="409" t="s">
        <v>795</v>
      </c>
      <c r="E235" s="24">
        <f t="shared" si="103"/>
        <v>0</v>
      </c>
      <c r="F235" s="24">
        <f>F236+F237</f>
        <v>0</v>
      </c>
      <c r="G235" s="24">
        <f aca="true" t="shared" si="105" ref="G235:L235">G236+G237</f>
        <v>0</v>
      </c>
      <c r="H235" s="24">
        <f t="shared" si="105"/>
        <v>0</v>
      </c>
      <c r="I235" s="24">
        <f t="shared" si="105"/>
        <v>0</v>
      </c>
      <c r="J235" s="24">
        <f t="shared" si="105"/>
        <v>0</v>
      </c>
      <c r="K235" s="24">
        <f t="shared" si="105"/>
        <v>0</v>
      </c>
      <c r="L235" s="554">
        <f t="shared" si="105"/>
        <v>0</v>
      </c>
    </row>
    <row r="236" spans="1:12" ht="18" customHeight="1">
      <c r="A236" s="692"/>
      <c r="B236" s="698" t="s">
        <v>755</v>
      </c>
      <c r="C236" s="699"/>
      <c r="D236" s="409" t="s">
        <v>796</v>
      </c>
      <c r="E236" s="24">
        <f t="shared" si="103"/>
        <v>0</v>
      </c>
      <c r="F236" s="24"/>
      <c r="G236" s="24"/>
      <c r="H236" s="20"/>
      <c r="I236" s="24"/>
      <c r="J236" s="20"/>
      <c r="K236" s="24"/>
      <c r="L236" s="26"/>
    </row>
    <row r="237" spans="1:12" ht="18" customHeight="1">
      <c r="A237" s="692"/>
      <c r="B237" s="698" t="s">
        <v>756</v>
      </c>
      <c r="C237" s="699"/>
      <c r="D237" s="409" t="s">
        <v>784</v>
      </c>
      <c r="E237" s="24">
        <f t="shared" si="103"/>
        <v>0</v>
      </c>
      <c r="F237" s="24"/>
      <c r="G237" s="24"/>
      <c r="H237" s="20"/>
      <c r="I237" s="24"/>
      <c r="J237" s="20"/>
      <c r="K237" s="24"/>
      <c r="L237" s="26"/>
    </row>
    <row r="238" spans="1:12" ht="18" customHeight="1">
      <c r="A238" s="700" t="s">
        <v>797</v>
      </c>
      <c r="B238" s="701"/>
      <c r="C238" s="18"/>
      <c r="D238" s="695" t="s">
        <v>104</v>
      </c>
      <c r="E238" s="24">
        <f t="shared" si="103"/>
        <v>55776</v>
      </c>
      <c r="F238" s="24">
        <f>F239+F250</f>
        <v>17421</v>
      </c>
      <c r="G238" s="24">
        <f aca="true" t="shared" si="106" ref="G238:L238">G239+G250</f>
        <v>15221</v>
      </c>
      <c r="H238" s="24">
        <f t="shared" si="106"/>
        <v>11412</v>
      </c>
      <c r="I238" s="24">
        <f t="shared" si="106"/>
        <v>11722</v>
      </c>
      <c r="J238" s="24">
        <f t="shared" si="106"/>
        <v>58373.882000000005</v>
      </c>
      <c r="K238" s="24">
        <f t="shared" si="106"/>
        <v>58597.96599999999</v>
      </c>
      <c r="L238" s="818">
        <f t="shared" si="106"/>
        <v>58317.861000000004</v>
      </c>
    </row>
    <row r="239" spans="1:12" ht="18" customHeight="1">
      <c r="A239" s="696" t="s">
        <v>360</v>
      </c>
      <c r="B239" s="18"/>
      <c r="C239" s="702"/>
      <c r="D239" s="695" t="s">
        <v>105</v>
      </c>
      <c r="E239" s="24">
        <f t="shared" si="103"/>
        <v>2843</v>
      </c>
      <c r="F239" s="24">
        <f>F240+F248</f>
        <v>1241</v>
      </c>
      <c r="G239" s="24">
        <f aca="true" t="shared" si="107" ref="G239:L239">G240+G248</f>
        <v>655</v>
      </c>
      <c r="H239" s="24">
        <f t="shared" si="107"/>
        <v>469</v>
      </c>
      <c r="I239" s="24">
        <f t="shared" si="107"/>
        <v>478</v>
      </c>
      <c r="J239" s="24">
        <f t="shared" si="107"/>
        <v>2962.406</v>
      </c>
      <c r="K239" s="24">
        <f t="shared" si="107"/>
        <v>2973.7780000000002</v>
      </c>
      <c r="L239" s="554">
        <f t="shared" si="107"/>
        <v>2959.5629999999996</v>
      </c>
    </row>
    <row r="240" spans="1:12" ht="18" customHeight="1">
      <c r="A240" s="696" t="s">
        <v>37</v>
      </c>
      <c r="B240" s="699"/>
      <c r="C240" s="702"/>
      <c r="D240" s="409" t="s">
        <v>798</v>
      </c>
      <c r="E240" s="24">
        <f t="shared" si="103"/>
        <v>2843</v>
      </c>
      <c r="F240" s="24">
        <f>F241+F243+F246+F247</f>
        <v>1241</v>
      </c>
      <c r="G240" s="24">
        <f aca="true" t="shared" si="108" ref="G240:L240">G241+G243+G246+G247</f>
        <v>655</v>
      </c>
      <c r="H240" s="24">
        <f t="shared" si="108"/>
        <v>469</v>
      </c>
      <c r="I240" s="24">
        <f t="shared" si="108"/>
        <v>478</v>
      </c>
      <c r="J240" s="24">
        <f t="shared" si="108"/>
        <v>2962.406</v>
      </c>
      <c r="K240" s="24">
        <f t="shared" si="108"/>
        <v>2973.7780000000002</v>
      </c>
      <c r="L240" s="554">
        <f t="shared" si="108"/>
        <v>2959.5629999999996</v>
      </c>
    </row>
    <row r="241" spans="1:12" ht="16.5" customHeight="1">
      <c r="A241" s="703"/>
      <c r="B241" s="698" t="s">
        <v>137</v>
      </c>
      <c r="C241" s="699"/>
      <c r="D241" s="704" t="s">
        <v>799</v>
      </c>
      <c r="E241" s="24">
        <f t="shared" si="103"/>
        <v>2428</v>
      </c>
      <c r="F241" s="24">
        <f>F242</f>
        <v>1126</v>
      </c>
      <c r="G241" s="24">
        <f aca="true" t="shared" si="109" ref="G241:L241">G242</f>
        <v>555</v>
      </c>
      <c r="H241" s="24">
        <f t="shared" si="109"/>
        <v>369</v>
      </c>
      <c r="I241" s="24">
        <f t="shared" si="109"/>
        <v>378</v>
      </c>
      <c r="J241" s="24">
        <f t="shared" si="109"/>
        <v>2529.976</v>
      </c>
      <c r="K241" s="24">
        <f t="shared" si="109"/>
        <v>2539.688</v>
      </c>
      <c r="L241" s="554">
        <f t="shared" si="109"/>
        <v>2527.548</v>
      </c>
    </row>
    <row r="242" spans="1:12" s="3" customFormat="1" ht="18" customHeight="1">
      <c r="A242" s="239"/>
      <c r="B242" s="1"/>
      <c r="C242" s="705" t="s">
        <v>762</v>
      </c>
      <c r="D242" s="706" t="s">
        <v>767</v>
      </c>
      <c r="E242" s="220">
        <f t="shared" si="103"/>
        <v>2428</v>
      </c>
      <c r="F242" s="27">
        <v>1126</v>
      </c>
      <c r="G242" s="27">
        <v>555</v>
      </c>
      <c r="H242" s="220">
        <v>369</v>
      </c>
      <c r="I242" s="27">
        <v>378</v>
      </c>
      <c r="J242" s="354">
        <f>(E242*(4.2)/100+E242)</f>
        <v>2529.976</v>
      </c>
      <c r="K242" s="354">
        <f>(E242*(4.6)/100+E242)</f>
        <v>2539.688</v>
      </c>
      <c r="L242" s="355">
        <f>(E242*(4.1)/100+E242)</f>
        <v>2527.548</v>
      </c>
    </row>
    <row r="243" spans="1:12" ht="15.75">
      <c r="A243" s="703"/>
      <c r="B243" s="698" t="s">
        <v>827</v>
      </c>
      <c r="C243" s="699"/>
      <c r="D243" s="409" t="s">
        <v>60</v>
      </c>
      <c r="E243" s="220">
        <f t="shared" si="103"/>
        <v>0</v>
      </c>
      <c r="F243" s="220"/>
      <c r="G243" s="220"/>
      <c r="H243" s="220"/>
      <c r="I243" s="220"/>
      <c r="J243" s="220"/>
      <c r="K243" s="220"/>
      <c r="L243" s="627"/>
    </row>
    <row r="244" spans="1:12" ht="18.75" customHeight="1">
      <c r="A244" s="703"/>
      <c r="B244" s="698"/>
      <c r="C244" s="699" t="s">
        <v>114</v>
      </c>
      <c r="D244" s="409" t="s">
        <v>61</v>
      </c>
      <c r="E244" s="20" t="s">
        <v>656</v>
      </c>
      <c r="F244" s="20" t="s">
        <v>656</v>
      </c>
      <c r="G244" s="20" t="s">
        <v>656</v>
      </c>
      <c r="H244" s="20" t="s">
        <v>656</v>
      </c>
      <c r="I244" s="20" t="s">
        <v>656</v>
      </c>
      <c r="J244" s="20" t="s">
        <v>656</v>
      </c>
      <c r="K244" s="20" t="s">
        <v>656</v>
      </c>
      <c r="L244" s="26" t="s">
        <v>656</v>
      </c>
    </row>
    <row r="245" spans="1:12" s="3" customFormat="1" ht="26.25" customHeight="1">
      <c r="A245" s="707"/>
      <c r="B245" s="1"/>
      <c r="C245" s="708" t="s">
        <v>67</v>
      </c>
      <c r="D245" s="706" t="s">
        <v>469</v>
      </c>
      <c r="E245" s="23" t="s">
        <v>656</v>
      </c>
      <c r="F245" s="23" t="s">
        <v>656</v>
      </c>
      <c r="G245" s="23" t="s">
        <v>656</v>
      </c>
      <c r="H245" s="23" t="s">
        <v>656</v>
      </c>
      <c r="I245" s="23" t="s">
        <v>656</v>
      </c>
      <c r="J245" s="23" t="s">
        <v>656</v>
      </c>
      <c r="K245" s="23" t="s">
        <v>656</v>
      </c>
      <c r="L245" s="25" t="s">
        <v>656</v>
      </c>
    </row>
    <row r="246" spans="1:12" ht="15" customHeight="1">
      <c r="A246" s="700"/>
      <c r="B246" s="698" t="s">
        <v>800</v>
      </c>
      <c r="C246" s="699"/>
      <c r="D246" s="709" t="s">
        <v>801</v>
      </c>
      <c r="E246" s="24">
        <f>F246+G246+H246+I246</f>
        <v>0</v>
      </c>
      <c r="F246" s="24"/>
      <c r="G246" s="24"/>
      <c r="H246" s="20"/>
      <c r="I246" s="24"/>
      <c r="J246" s="20"/>
      <c r="K246" s="24"/>
      <c r="L246" s="26"/>
    </row>
    <row r="247" spans="1:12" ht="15" customHeight="1">
      <c r="A247" s="700"/>
      <c r="B247" s="698" t="s">
        <v>453</v>
      </c>
      <c r="C247" s="699"/>
      <c r="D247" s="709" t="s">
        <v>802</v>
      </c>
      <c r="E247" s="24">
        <f aca="true" t="shared" si="110" ref="E247:E283">F247+G247+H247+I247</f>
        <v>415</v>
      </c>
      <c r="F247" s="220">
        <v>115</v>
      </c>
      <c r="G247" s="220">
        <v>100</v>
      </c>
      <c r="H247" s="220">
        <v>100</v>
      </c>
      <c r="I247" s="220">
        <v>100</v>
      </c>
      <c r="J247" s="354">
        <f>(E247*(4.2)/100+E247)</f>
        <v>432.43</v>
      </c>
      <c r="K247" s="354">
        <f>(E247*(4.6)/100+E247)</f>
        <v>434.09</v>
      </c>
      <c r="L247" s="355">
        <f>(E247*(4.1)/100+E247)</f>
        <v>432.015</v>
      </c>
    </row>
    <row r="248" spans="1:12" ht="18" customHeight="1">
      <c r="A248" s="700" t="s">
        <v>746</v>
      </c>
      <c r="B248" s="698"/>
      <c r="C248" s="699"/>
      <c r="D248" s="695" t="s">
        <v>883</v>
      </c>
      <c r="E248" s="819">
        <f t="shared" si="110"/>
        <v>0</v>
      </c>
      <c r="F248" s="819">
        <f>F249</f>
        <v>0</v>
      </c>
      <c r="G248" s="819">
        <f aca="true" t="shared" si="111" ref="G248:L248">G249</f>
        <v>0</v>
      </c>
      <c r="H248" s="819">
        <f t="shared" si="111"/>
        <v>0</v>
      </c>
      <c r="I248" s="819">
        <f t="shared" si="111"/>
        <v>0</v>
      </c>
      <c r="J248" s="819">
        <f t="shared" si="111"/>
        <v>0</v>
      </c>
      <c r="K248" s="819">
        <f t="shared" si="111"/>
        <v>0</v>
      </c>
      <c r="L248" s="820">
        <f t="shared" si="111"/>
        <v>0</v>
      </c>
    </row>
    <row r="249" spans="1:12" ht="14.25" customHeight="1">
      <c r="A249" s="700"/>
      <c r="B249" s="698" t="s">
        <v>604</v>
      </c>
      <c r="C249" s="699"/>
      <c r="D249" s="409" t="s">
        <v>745</v>
      </c>
      <c r="E249" s="24">
        <f t="shared" si="110"/>
        <v>0</v>
      </c>
      <c r="F249" s="24"/>
      <c r="G249" s="24"/>
      <c r="H249" s="20"/>
      <c r="I249" s="24"/>
      <c r="J249" s="20"/>
      <c r="K249" s="24"/>
      <c r="L249" s="26"/>
    </row>
    <row r="250" spans="1:12" ht="33.75" customHeight="1">
      <c r="A250" s="305" t="s">
        <v>803</v>
      </c>
      <c r="B250" s="306"/>
      <c r="C250" s="306"/>
      <c r="D250" s="710" t="s">
        <v>106</v>
      </c>
      <c r="E250" s="24">
        <f t="shared" si="110"/>
        <v>52933</v>
      </c>
      <c r="F250" s="24">
        <f>F251+F266+F268+F270+F273</f>
        <v>16180</v>
      </c>
      <c r="G250" s="24">
        <f aca="true" t="shared" si="112" ref="G250:L250">G251+G266+G268+G270+G273</f>
        <v>14566</v>
      </c>
      <c r="H250" s="24">
        <f t="shared" si="112"/>
        <v>10943</v>
      </c>
      <c r="I250" s="24">
        <f t="shared" si="112"/>
        <v>11244</v>
      </c>
      <c r="J250" s="24">
        <f t="shared" si="112"/>
        <v>55411.476</v>
      </c>
      <c r="K250" s="24">
        <f t="shared" si="112"/>
        <v>55624.187999999995</v>
      </c>
      <c r="L250" s="554">
        <f t="shared" si="112"/>
        <v>55358.298</v>
      </c>
    </row>
    <row r="251" spans="1:12" ht="48.75" customHeight="1">
      <c r="A251" s="711" t="s">
        <v>163</v>
      </c>
      <c r="B251" s="712"/>
      <c r="C251" s="712"/>
      <c r="D251" s="16" t="s">
        <v>804</v>
      </c>
      <c r="E251" s="24">
        <f t="shared" si="110"/>
        <v>48888</v>
      </c>
      <c r="F251" s="24">
        <f>SUM(F252:F265)</f>
        <v>15044</v>
      </c>
      <c r="G251" s="24">
        <f aca="true" t="shared" si="113" ref="G251:L251">SUM(G252:G265)</f>
        <v>13166</v>
      </c>
      <c r="H251" s="24">
        <f t="shared" si="113"/>
        <v>10201</v>
      </c>
      <c r="I251" s="24">
        <f t="shared" si="113"/>
        <v>10477</v>
      </c>
      <c r="J251" s="24">
        <f t="shared" si="113"/>
        <v>50941.296</v>
      </c>
      <c r="K251" s="24">
        <f t="shared" si="113"/>
        <v>51136.848</v>
      </c>
      <c r="L251" s="554">
        <f t="shared" si="113"/>
        <v>50892.408</v>
      </c>
    </row>
    <row r="252" spans="1:12" ht="18" customHeight="1">
      <c r="A252" s="703"/>
      <c r="B252" s="698" t="s">
        <v>805</v>
      </c>
      <c r="C252" s="699"/>
      <c r="D252" s="409" t="s">
        <v>806</v>
      </c>
      <c r="E252" s="24">
        <f t="shared" si="110"/>
        <v>1624</v>
      </c>
      <c r="F252" s="24">
        <v>589</v>
      </c>
      <c r="G252" s="24">
        <v>499</v>
      </c>
      <c r="H252" s="220">
        <v>367</v>
      </c>
      <c r="I252" s="24">
        <v>169</v>
      </c>
      <c r="J252" s="354">
        <f aca="true" t="shared" si="114" ref="J252:J265">(E252*(4.2)/100+E252)</f>
        <v>1692.208</v>
      </c>
      <c r="K252" s="354">
        <f aca="true" t="shared" si="115" ref="K252:K265">(E252*(4.6)/100+E252)</f>
        <v>1698.704</v>
      </c>
      <c r="L252" s="355">
        <f aca="true" t="shared" si="116" ref="L252:L265">(E252*(4.1)/100+E252)</f>
        <v>1690.584</v>
      </c>
    </row>
    <row r="253" spans="1:12" ht="18" customHeight="1">
      <c r="A253" s="703"/>
      <c r="B253" s="698" t="s">
        <v>807</v>
      </c>
      <c r="C253" s="699"/>
      <c r="D253" s="409" t="s">
        <v>127</v>
      </c>
      <c r="E253" s="24">
        <f t="shared" si="110"/>
        <v>6400</v>
      </c>
      <c r="F253" s="220">
        <v>1944</v>
      </c>
      <c r="G253" s="220">
        <v>1517</v>
      </c>
      <c r="H253" s="220">
        <v>1312</v>
      </c>
      <c r="I253" s="220">
        <v>1627</v>
      </c>
      <c r="J253" s="354">
        <f t="shared" si="114"/>
        <v>6668.8</v>
      </c>
      <c r="K253" s="354">
        <f t="shared" si="115"/>
        <v>6694.4</v>
      </c>
      <c r="L253" s="355">
        <f t="shared" si="116"/>
        <v>6662.4</v>
      </c>
    </row>
    <row r="254" spans="1:12" ht="18" customHeight="1">
      <c r="A254" s="703"/>
      <c r="B254" s="713" t="s">
        <v>1025</v>
      </c>
      <c r="C254" s="713"/>
      <c r="D254" s="409" t="s">
        <v>1026</v>
      </c>
      <c r="E254" s="24">
        <f t="shared" si="110"/>
        <v>0</v>
      </c>
      <c r="F254" s="220"/>
      <c r="G254" s="220"/>
      <c r="H254" s="220"/>
      <c r="I254" s="220"/>
      <c r="J254" s="354">
        <f t="shared" si="114"/>
        <v>0</v>
      </c>
      <c r="K254" s="354">
        <f t="shared" si="115"/>
        <v>0</v>
      </c>
      <c r="L254" s="355">
        <f t="shared" si="116"/>
        <v>0</v>
      </c>
    </row>
    <row r="255" spans="1:12" ht="18" customHeight="1">
      <c r="A255" s="703"/>
      <c r="B255" s="698" t="s">
        <v>130</v>
      </c>
      <c r="C255" s="699"/>
      <c r="D255" s="409" t="s">
        <v>131</v>
      </c>
      <c r="E255" s="24">
        <f t="shared" si="110"/>
        <v>0</v>
      </c>
      <c r="F255" s="220"/>
      <c r="G255" s="220"/>
      <c r="H255" s="27"/>
      <c r="I255" s="220"/>
      <c r="J255" s="354">
        <f t="shared" si="114"/>
        <v>0</v>
      </c>
      <c r="K255" s="354">
        <f t="shared" si="115"/>
        <v>0</v>
      </c>
      <c r="L255" s="355">
        <f t="shared" si="116"/>
        <v>0</v>
      </c>
    </row>
    <row r="256" spans="1:12" ht="18" customHeight="1">
      <c r="A256" s="714"/>
      <c r="B256" s="698" t="s">
        <v>358</v>
      </c>
      <c r="C256" s="699"/>
      <c r="D256" s="409" t="s">
        <v>359</v>
      </c>
      <c r="E256" s="24">
        <f t="shared" si="110"/>
        <v>25186</v>
      </c>
      <c r="F256" s="220">
        <v>9428</v>
      </c>
      <c r="G256" s="220">
        <v>7130</v>
      </c>
      <c r="H256" s="220">
        <v>4502</v>
      </c>
      <c r="I256" s="220">
        <v>4126</v>
      </c>
      <c r="J256" s="354">
        <f t="shared" si="114"/>
        <v>26243.812</v>
      </c>
      <c r="K256" s="354">
        <f t="shared" si="115"/>
        <v>26344.556</v>
      </c>
      <c r="L256" s="355">
        <f t="shared" si="116"/>
        <v>26218.626</v>
      </c>
    </row>
    <row r="257" spans="1:12" ht="15.75">
      <c r="A257" s="715"/>
      <c r="B257" s="89" t="s">
        <v>462</v>
      </c>
      <c r="C257" s="89"/>
      <c r="D257" s="409" t="s">
        <v>463</v>
      </c>
      <c r="E257" s="24">
        <f t="shared" si="110"/>
        <v>0</v>
      </c>
      <c r="F257" s="220"/>
      <c r="G257" s="220"/>
      <c r="H257" s="220"/>
      <c r="I257" s="220"/>
      <c r="J257" s="354">
        <f t="shared" si="114"/>
        <v>0</v>
      </c>
      <c r="K257" s="354">
        <f t="shared" si="115"/>
        <v>0</v>
      </c>
      <c r="L257" s="355">
        <f t="shared" si="116"/>
        <v>0</v>
      </c>
    </row>
    <row r="258" spans="1:12" ht="30" customHeight="1">
      <c r="A258" s="715"/>
      <c r="B258" s="88" t="s">
        <v>337</v>
      </c>
      <c r="C258" s="88"/>
      <c r="D258" s="409" t="s">
        <v>338</v>
      </c>
      <c r="E258" s="24">
        <f t="shared" si="110"/>
        <v>10</v>
      </c>
      <c r="F258" s="220">
        <v>10</v>
      </c>
      <c r="G258" s="220">
        <v>0</v>
      </c>
      <c r="H258" s="220">
        <v>0</v>
      </c>
      <c r="I258" s="220">
        <v>0</v>
      </c>
      <c r="J258" s="354">
        <f t="shared" si="114"/>
        <v>10.42</v>
      </c>
      <c r="K258" s="354">
        <f t="shared" si="115"/>
        <v>10.46</v>
      </c>
      <c r="L258" s="355">
        <f t="shared" si="116"/>
        <v>10.41</v>
      </c>
    </row>
    <row r="259" spans="1:12" ht="15.75">
      <c r="A259" s="715"/>
      <c r="B259" s="89" t="s">
        <v>735</v>
      </c>
      <c r="C259" s="89"/>
      <c r="D259" s="409" t="s">
        <v>736</v>
      </c>
      <c r="E259" s="24">
        <f t="shared" si="110"/>
        <v>0</v>
      </c>
      <c r="F259" s="220"/>
      <c r="G259" s="220"/>
      <c r="H259" s="220"/>
      <c r="I259" s="220"/>
      <c r="J259" s="354">
        <f t="shared" si="114"/>
        <v>0</v>
      </c>
      <c r="K259" s="354">
        <f t="shared" si="115"/>
        <v>0</v>
      </c>
      <c r="L259" s="355">
        <f t="shared" si="116"/>
        <v>0</v>
      </c>
    </row>
    <row r="260" spans="1:12" ht="18" customHeight="1">
      <c r="A260" s="715"/>
      <c r="B260" s="716" t="s">
        <v>524</v>
      </c>
      <c r="C260" s="716"/>
      <c r="D260" s="409" t="s">
        <v>525</v>
      </c>
      <c r="E260" s="24">
        <f t="shared" si="110"/>
        <v>0</v>
      </c>
      <c r="F260" s="24"/>
      <c r="G260" s="24"/>
      <c r="H260" s="20"/>
      <c r="I260" s="24"/>
      <c r="J260" s="354">
        <f t="shared" si="114"/>
        <v>0</v>
      </c>
      <c r="K260" s="354">
        <f t="shared" si="115"/>
        <v>0</v>
      </c>
      <c r="L260" s="355">
        <f t="shared" si="116"/>
        <v>0</v>
      </c>
    </row>
    <row r="261" spans="1:12" ht="15.75">
      <c r="A261" s="715"/>
      <c r="B261" s="89" t="s">
        <v>737</v>
      </c>
      <c r="C261" s="89"/>
      <c r="D261" s="409" t="s">
        <v>738</v>
      </c>
      <c r="E261" s="24">
        <f t="shared" si="110"/>
        <v>0</v>
      </c>
      <c r="F261" s="24"/>
      <c r="G261" s="24"/>
      <c r="H261" s="20"/>
      <c r="I261" s="24"/>
      <c r="J261" s="354">
        <f t="shared" si="114"/>
        <v>0</v>
      </c>
      <c r="K261" s="354">
        <f t="shared" si="115"/>
        <v>0</v>
      </c>
      <c r="L261" s="355">
        <f t="shared" si="116"/>
        <v>0</v>
      </c>
    </row>
    <row r="262" spans="1:12" ht="30" customHeight="1">
      <c r="A262" s="715"/>
      <c r="B262" s="88" t="s">
        <v>980</v>
      </c>
      <c r="C262" s="88"/>
      <c r="D262" s="409" t="s">
        <v>345</v>
      </c>
      <c r="E262" s="24">
        <f t="shared" si="110"/>
        <v>0</v>
      </c>
      <c r="F262" s="24"/>
      <c r="G262" s="24"/>
      <c r="H262" s="20"/>
      <c r="I262" s="24"/>
      <c r="J262" s="354">
        <f t="shared" si="114"/>
        <v>0</v>
      </c>
      <c r="K262" s="354">
        <f t="shared" si="115"/>
        <v>0</v>
      </c>
      <c r="L262" s="355">
        <f t="shared" si="116"/>
        <v>0</v>
      </c>
    </row>
    <row r="263" spans="1:12" ht="27.75" customHeight="1">
      <c r="A263" s="715"/>
      <c r="B263" s="88" t="s">
        <v>861</v>
      </c>
      <c r="C263" s="88"/>
      <c r="D263" s="409" t="s">
        <v>862</v>
      </c>
      <c r="E263" s="24">
        <f t="shared" si="110"/>
        <v>0</v>
      </c>
      <c r="F263" s="24"/>
      <c r="G263" s="24"/>
      <c r="H263" s="20"/>
      <c r="I263" s="24"/>
      <c r="J263" s="354">
        <f t="shared" si="114"/>
        <v>0</v>
      </c>
      <c r="K263" s="354">
        <f t="shared" si="115"/>
        <v>0</v>
      </c>
      <c r="L263" s="355">
        <f t="shared" si="116"/>
        <v>0</v>
      </c>
    </row>
    <row r="264" spans="1:12" ht="18" customHeight="1">
      <c r="A264" s="715"/>
      <c r="B264" s="698" t="s">
        <v>863</v>
      </c>
      <c r="C264" s="699"/>
      <c r="D264" s="409" t="s">
        <v>864</v>
      </c>
      <c r="E264" s="24">
        <f t="shared" si="110"/>
        <v>0</v>
      </c>
      <c r="F264" s="24"/>
      <c r="G264" s="24"/>
      <c r="H264" s="20"/>
      <c r="I264" s="24"/>
      <c r="J264" s="354">
        <f t="shared" si="114"/>
        <v>0</v>
      </c>
      <c r="K264" s="354">
        <f t="shared" si="115"/>
        <v>0</v>
      </c>
      <c r="L264" s="355">
        <f t="shared" si="116"/>
        <v>0</v>
      </c>
    </row>
    <row r="265" spans="1:12" ht="18" customHeight="1">
      <c r="A265" s="714"/>
      <c r="B265" s="698" t="s">
        <v>42</v>
      </c>
      <c r="C265" s="699"/>
      <c r="D265" s="16" t="s">
        <v>865</v>
      </c>
      <c r="E265" s="24">
        <f t="shared" si="110"/>
        <v>15668</v>
      </c>
      <c r="F265" s="24">
        <v>3073</v>
      </c>
      <c r="G265" s="24">
        <v>4020</v>
      </c>
      <c r="H265" s="220">
        <v>4020</v>
      </c>
      <c r="I265" s="24">
        <v>4555</v>
      </c>
      <c r="J265" s="354">
        <f t="shared" si="114"/>
        <v>16326.056</v>
      </c>
      <c r="K265" s="354">
        <f t="shared" si="115"/>
        <v>16388.728</v>
      </c>
      <c r="L265" s="355">
        <f t="shared" si="116"/>
        <v>16310.387999999999</v>
      </c>
    </row>
    <row r="266" spans="1:12" ht="15.75">
      <c r="A266" s="703" t="s">
        <v>981</v>
      </c>
      <c r="B266" s="699"/>
      <c r="C266" s="717"/>
      <c r="D266" s="409" t="s">
        <v>982</v>
      </c>
      <c r="E266" s="24">
        <f t="shared" si="110"/>
        <v>0</v>
      </c>
      <c r="F266" s="24">
        <f>F267</f>
        <v>0</v>
      </c>
      <c r="G266" s="24">
        <f aca="true" t="shared" si="117" ref="G266:L266">G267</f>
        <v>0</v>
      </c>
      <c r="H266" s="24">
        <f t="shared" si="117"/>
        <v>0</v>
      </c>
      <c r="I266" s="24">
        <f t="shared" si="117"/>
        <v>0</v>
      </c>
      <c r="J266" s="24">
        <f t="shared" si="117"/>
        <v>0</v>
      </c>
      <c r="K266" s="24">
        <f t="shared" si="117"/>
        <v>0</v>
      </c>
      <c r="L266" s="554">
        <f t="shared" si="117"/>
        <v>0</v>
      </c>
    </row>
    <row r="267" spans="1:12" ht="15.75">
      <c r="A267" s="714"/>
      <c r="B267" s="18" t="s">
        <v>141</v>
      </c>
      <c r="C267" s="699"/>
      <c r="D267" s="409" t="s">
        <v>983</v>
      </c>
      <c r="E267" s="24">
        <f t="shared" si="110"/>
        <v>0</v>
      </c>
      <c r="F267" s="24"/>
      <c r="G267" s="24"/>
      <c r="H267" s="23"/>
      <c r="I267" s="24"/>
      <c r="J267" s="23"/>
      <c r="K267" s="24"/>
      <c r="L267" s="25"/>
    </row>
    <row r="268" spans="1:12" ht="18" customHeight="1">
      <c r="A268" s="703" t="s">
        <v>166</v>
      </c>
      <c r="B268" s="699"/>
      <c r="C268" s="18"/>
      <c r="D268" s="409" t="s">
        <v>167</v>
      </c>
      <c r="E268" s="24">
        <f t="shared" si="110"/>
        <v>0</v>
      </c>
      <c r="F268" s="24">
        <f>F269</f>
        <v>0</v>
      </c>
      <c r="G268" s="24">
        <f aca="true" t="shared" si="118" ref="G268:L268">G269</f>
        <v>0</v>
      </c>
      <c r="H268" s="24">
        <f t="shared" si="118"/>
        <v>0</v>
      </c>
      <c r="I268" s="24">
        <f t="shared" si="118"/>
        <v>0</v>
      </c>
      <c r="J268" s="24">
        <f t="shared" si="118"/>
        <v>0</v>
      </c>
      <c r="K268" s="24">
        <f t="shared" si="118"/>
        <v>0</v>
      </c>
      <c r="L268" s="554">
        <f t="shared" si="118"/>
        <v>0</v>
      </c>
    </row>
    <row r="269" spans="1:12" ht="16.5" customHeight="1">
      <c r="A269" s="703"/>
      <c r="B269" s="18" t="s">
        <v>699</v>
      </c>
      <c r="C269" s="699"/>
      <c r="D269" s="409" t="s">
        <v>168</v>
      </c>
      <c r="E269" s="24">
        <f t="shared" si="110"/>
        <v>0</v>
      </c>
      <c r="F269" s="24"/>
      <c r="G269" s="24"/>
      <c r="H269" s="20"/>
      <c r="I269" s="24"/>
      <c r="J269" s="20"/>
      <c r="K269" s="24"/>
      <c r="L269" s="26"/>
    </row>
    <row r="270" spans="1:12" ht="15.75">
      <c r="A270" s="703" t="s">
        <v>1267</v>
      </c>
      <c r="B270" s="699"/>
      <c r="C270" s="18"/>
      <c r="D270" s="409" t="s">
        <v>128</v>
      </c>
      <c r="E270" s="24">
        <f t="shared" si="110"/>
        <v>3458</v>
      </c>
      <c r="F270" s="24">
        <f>F271+F272</f>
        <v>796</v>
      </c>
      <c r="G270" s="24">
        <f aca="true" t="shared" si="119" ref="G270:L270">G271+G272</f>
        <v>1289</v>
      </c>
      <c r="H270" s="24">
        <f t="shared" si="119"/>
        <v>640</v>
      </c>
      <c r="I270" s="24">
        <f t="shared" si="119"/>
        <v>733</v>
      </c>
      <c r="J270" s="24">
        <f t="shared" si="119"/>
        <v>3603.236</v>
      </c>
      <c r="K270" s="24">
        <f t="shared" si="119"/>
        <v>3617.068</v>
      </c>
      <c r="L270" s="554">
        <f t="shared" si="119"/>
        <v>3599.778</v>
      </c>
    </row>
    <row r="271" spans="1:12" ht="15.75">
      <c r="A271" s="703"/>
      <c r="B271" s="699" t="s">
        <v>232</v>
      </c>
      <c r="C271" s="18"/>
      <c r="D271" s="409" t="s">
        <v>231</v>
      </c>
      <c r="E271" s="24">
        <f t="shared" si="110"/>
        <v>0</v>
      </c>
      <c r="F271" s="24">
        <v>0</v>
      </c>
      <c r="G271" s="24">
        <v>0</v>
      </c>
      <c r="H271" s="821">
        <v>0</v>
      </c>
      <c r="I271" s="24">
        <v>0</v>
      </c>
      <c r="J271" s="354">
        <f>(E271*(4.2)/100+E271)</f>
        <v>0</v>
      </c>
      <c r="K271" s="354">
        <f>(E271*(4.6)/100+E271)</f>
        <v>0</v>
      </c>
      <c r="L271" s="355">
        <f>(E271*(4.1)/100+E271)</f>
        <v>0</v>
      </c>
    </row>
    <row r="272" spans="1:12" ht="15" customHeight="1">
      <c r="A272" s="703"/>
      <c r="B272" s="698" t="s">
        <v>646</v>
      </c>
      <c r="C272" s="699"/>
      <c r="D272" s="409" t="s">
        <v>129</v>
      </c>
      <c r="E272" s="24">
        <f t="shared" si="110"/>
        <v>3458</v>
      </c>
      <c r="F272" s="24">
        <v>796</v>
      </c>
      <c r="G272" s="24">
        <v>1289</v>
      </c>
      <c r="H272" s="220">
        <v>640</v>
      </c>
      <c r="I272" s="220">
        <v>733</v>
      </c>
      <c r="J272" s="354">
        <f>(E272*(4.2)/100+E272)</f>
        <v>3603.236</v>
      </c>
      <c r="K272" s="354">
        <f>(E272*(4.6)/100+E272)</f>
        <v>3617.068</v>
      </c>
      <c r="L272" s="355">
        <f>(E272*(4.1)/100+E272)</f>
        <v>3599.778</v>
      </c>
    </row>
    <row r="273" spans="1:12" ht="19.5" customHeight="1">
      <c r="A273" s="305" t="s">
        <v>307</v>
      </c>
      <c r="B273" s="306"/>
      <c r="C273" s="306"/>
      <c r="D273" s="409" t="s">
        <v>169</v>
      </c>
      <c r="E273" s="24">
        <f t="shared" si="110"/>
        <v>587</v>
      </c>
      <c r="F273" s="24">
        <f>F274+F275+F276</f>
        <v>340</v>
      </c>
      <c r="G273" s="24">
        <f aca="true" t="shared" si="120" ref="G273:L273">G274+G275+G276</f>
        <v>111</v>
      </c>
      <c r="H273" s="24">
        <f t="shared" si="120"/>
        <v>102</v>
      </c>
      <c r="I273" s="24">
        <f t="shared" si="120"/>
        <v>34</v>
      </c>
      <c r="J273" s="24">
        <f t="shared" si="120"/>
        <v>866.944</v>
      </c>
      <c r="K273" s="24">
        <f t="shared" si="120"/>
        <v>870.272</v>
      </c>
      <c r="L273" s="554">
        <f t="shared" si="120"/>
        <v>866.112</v>
      </c>
    </row>
    <row r="274" spans="1:12" ht="18" customHeight="1">
      <c r="A274" s="696"/>
      <c r="B274" s="698" t="s">
        <v>1141</v>
      </c>
      <c r="C274" s="699"/>
      <c r="D274" s="409" t="s">
        <v>170</v>
      </c>
      <c r="E274" s="220">
        <f t="shared" si="110"/>
        <v>832</v>
      </c>
      <c r="F274" s="27">
        <v>585</v>
      </c>
      <c r="G274" s="27">
        <v>111</v>
      </c>
      <c r="H274" s="27">
        <v>102</v>
      </c>
      <c r="I274" s="27">
        <v>34</v>
      </c>
      <c r="J274" s="354">
        <f>(E274*(4.2)/100+E274)</f>
        <v>866.944</v>
      </c>
      <c r="K274" s="354">
        <f>(E274*(4.6)/100+E274)</f>
        <v>870.272</v>
      </c>
      <c r="L274" s="355">
        <f>(E274*(4.1)/100+E274)</f>
        <v>866.112</v>
      </c>
    </row>
    <row r="275" spans="1:12" ht="30" customHeight="1">
      <c r="A275" s="696"/>
      <c r="B275" s="88" t="s">
        <v>265</v>
      </c>
      <c r="C275" s="88"/>
      <c r="D275" s="409" t="s">
        <v>633</v>
      </c>
      <c r="E275" s="220">
        <f t="shared" si="110"/>
        <v>-245</v>
      </c>
      <c r="F275" s="220">
        <v>-245</v>
      </c>
      <c r="G275" s="220">
        <v>0</v>
      </c>
      <c r="H275" s="220">
        <v>0</v>
      </c>
      <c r="I275" s="220">
        <v>0</v>
      </c>
      <c r="J275" s="220">
        <v>0</v>
      </c>
      <c r="K275" s="220">
        <v>0</v>
      </c>
      <c r="L275" s="627">
        <v>0</v>
      </c>
    </row>
    <row r="276" spans="1:12" ht="18" customHeight="1">
      <c r="A276" s="696"/>
      <c r="B276" s="698" t="s">
        <v>46</v>
      </c>
      <c r="C276" s="699"/>
      <c r="D276" s="409" t="s">
        <v>484</v>
      </c>
      <c r="E276" s="220">
        <f t="shared" si="110"/>
        <v>0</v>
      </c>
      <c r="F276" s="220"/>
      <c r="G276" s="220"/>
      <c r="H276" s="220"/>
      <c r="I276" s="220"/>
      <c r="J276" s="220"/>
      <c r="K276" s="220"/>
      <c r="L276" s="627"/>
    </row>
    <row r="277" spans="1:12" s="3" customFormat="1" ht="15.75">
      <c r="A277" s="239" t="s">
        <v>872</v>
      </c>
      <c r="B277" s="550"/>
      <c r="C277" s="551"/>
      <c r="D277" s="30" t="s">
        <v>472</v>
      </c>
      <c r="E277" s="24">
        <f t="shared" si="110"/>
        <v>0</v>
      </c>
      <c r="F277" s="27">
        <f>F278+F281</f>
        <v>0</v>
      </c>
      <c r="G277" s="27">
        <f aca="true" t="shared" si="121" ref="G277:L277">G278+G281</f>
        <v>0</v>
      </c>
      <c r="H277" s="27">
        <f t="shared" si="121"/>
        <v>0</v>
      </c>
      <c r="I277" s="27">
        <f t="shared" si="121"/>
        <v>0</v>
      </c>
      <c r="J277" s="27">
        <f t="shared" si="121"/>
        <v>0</v>
      </c>
      <c r="K277" s="27">
        <f t="shared" si="121"/>
        <v>0</v>
      </c>
      <c r="L277" s="28">
        <f t="shared" si="121"/>
        <v>0</v>
      </c>
    </row>
    <row r="278" spans="1:12" s="3" customFormat="1" ht="21.75" customHeight="1">
      <c r="A278" s="720" t="s">
        <v>14</v>
      </c>
      <c r="B278" s="721"/>
      <c r="C278" s="721"/>
      <c r="D278" s="409" t="s">
        <v>293</v>
      </c>
      <c r="E278" s="24">
        <f t="shared" si="110"/>
        <v>0</v>
      </c>
      <c r="F278" s="7">
        <f>F279</f>
        <v>0</v>
      </c>
      <c r="G278" s="7">
        <f aca="true" t="shared" si="122" ref="G278:L279">G279</f>
        <v>0</v>
      </c>
      <c r="H278" s="7">
        <f t="shared" si="122"/>
        <v>0</v>
      </c>
      <c r="I278" s="7">
        <f t="shared" si="122"/>
        <v>0</v>
      </c>
      <c r="J278" s="7">
        <f t="shared" si="122"/>
        <v>0</v>
      </c>
      <c r="K278" s="7">
        <f t="shared" si="122"/>
        <v>0</v>
      </c>
      <c r="L278" s="204">
        <f t="shared" si="122"/>
        <v>0</v>
      </c>
    </row>
    <row r="279" spans="1:12" s="3" customFormat="1" ht="30.75" customHeight="1">
      <c r="A279" s="722"/>
      <c r="B279" s="723" t="s">
        <v>814</v>
      </c>
      <c r="C279" s="723"/>
      <c r="D279" s="409" t="s">
        <v>677</v>
      </c>
      <c r="E279" s="24">
        <f t="shared" si="110"/>
        <v>0</v>
      </c>
      <c r="F279" s="7">
        <f>F280</f>
        <v>0</v>
      </c>
      <c r="G279" s="7">
        <f t="shared" si="122"/>
        <v>0</v>
      </c>
      <c r="H279" s="7">
        <f t="shared" si="122"/>
        <v>0</v>
      </c>
      <c r="I279" s="7">
        <f t="shared" si="122"/>
        <v>0</v>
      </c>
      <c r="J279" s="7">
        <f t="shared" si="122"/>
        <v>0</v>
      </c>
      <c r="K279" s="7">
        <f t="shared" si="122"/>
        <v>0</v>
      </c>
      <c r="L279" s="204">
        <f t="shared" si="122"/>
        <v>0</v>
      </c>
    </row>
    <row r="280" spans="1:12" s="3" customFormat="1" ht="30.75" customHeight="1">
      <c r="A280" s="722"/>
      <c r="B280" s="724"/>
      <c r="C280" s="323" t="s">
        <v>704</v>
      </c>
      <c r="D280" s="409" t="s">
        <v>705</v>
      </c>
      <c r="E280" s="24">
        <f t="shared" si="110"/>
        <v>0</v>
      </c>
      <c r="F280" s="7">
        <v>0</v>
      </c>
      <c r="G280" s="7">
        <v>0</v>
      </c>
      <c r="H280" s="7">
        <v>0</v>
      </c>
      <c r="I280" s="7">
        <v>0</v>
      </c>
      <c r="J280" s="7">
        <v>0</v>
      </c>
      <c r="K280" s="7">
        <v>0</v>
      </c>
      <c r="L280" s="204">
        <v>0</v>
      </c>
    </row>
    <row r="281" spans="1:12" s="3" customFormat="1" ht="18" customHeight="1">
      <c r="A281" s="239" t="s">
        <v>1204</v>
      </c>
      <c r="B281" s="725"/>
      <c r="C281" s="323"/>
      <c r="D281" s="409" t="s">
        <v>870</v>
      </c>
      <c r="E281" s="24">
        <f t="shared" si="110"/>
        <v>0</v>
      </c>
      <c r="F281" s="27">
        <f>F282+F283</f>
        <v>0</v>
      </c>
      <c r="G281" s="27">
        <f aca="true" t="shared" si="123" ref="G281:L281">G282+G283</f>
        <v>0</v>
      </c>
      <c r="H281" s="27">
        <f t="shared" si="123"/>
        <v>0</v>
      </c>
      <c r="I281" s="27">
        <f t="shared" si="123"/>
        <v>0</v>
      </c>
      <c r="J281" s="27">
        <f t="shared" si="123"/>
        <v>0</v>
      </c>
      <c r="K281" s="27">
        <f t="shared" si="123"/>
        <v>0</v>
      </c>
      <c r="L281" s="28">
        <f t="shared" si="123"/>
        <v>0</v>
      </c>
    </row>
    <row r="282" spans="1:12" s="3" customFormat="1" ht="29.25" customHeight="1">
      <c r="A282" s="239"/>
      <c r="B282" s="89" t="s">
        <v>813</v>
      </c>
      <c r="C282" s="89"/>
      <c r="D282" s="2" t="s">
        <v>871</v>
      </c>
      <c r="E282" s="24">
        <f t="shared" si="110"/>
        <v>0</v>
      </c>
      <c r="F282" s="23"/>
      <c r="G282" s="23"/>
      <c r="H282" s="23"/>
      <c r="I282" s="23"/>
      <c r="J282" s="23"/>
      <c r="K282" s="23"/>
      <c r="L282" s="25"/>
    </row>
    <row r="283" spans="1:12" s="3" customFormat="1" ht="23.25" customHeight="1">
      <c r="A283" s="239"/>
      <c r="B283" s="726" t="s">
        <v>1202</v>
      </c>
      <c r="C283" s="312"/>
      <c r="D283" s="2" t="s">
        <v>1203</v>
      </c>
      <c r="E283" s="24">
        <f t="shared" si="110"/>
        <v>0</v>
      </c>
      <c r="F283" s="23"/>
      <c r="G283" s="23"/>
      <c r="H283" s="23"/>
      <c r="I283" s="23"/>
      <c r="J283" s="23"/>
      <c r="K283" s="23"/>
      <c r="L283" s="25"/>
    </row>
    <row r="284" spans="1:12" ht="17.25" customHeight="1">
      <c r="A284" s="700" t="s">
        <v>788</v>
      </c>
      <c r="B284" s="18"/>
      <c r="C284" s="18"/>
      <c r="D284" s="695" t="s">
        <v>610</v>
      </c>
      <c r="E284" s="24">
        <f>F284+G284+H284+I284</f>
        <v>145652</v>
      </c>
      <c r="F284" s="24">
        <f>F285</f>
        <v>26856</v>
      </c>
      <c r="G284" s="24">
        <f aca="true" t="shared" si="124" ref="G284:L284">G285</f>
        <v>41050</v>
      </c>
      <c r="H284" s="24">
        <f t="shared" si="124"/>
        <v>42627</v>
      </c>
      <c r="I284" s="24">
        <f t="shared" si="124"/>
        <v>35119</v>
      </c>
      <c r="J284" s="24">
        <f t="shared" si="124"/>
        <v>151769.384</v>
      </c>
      <c r="K284" s="24">
        <f t="shared" si="124"/>
        <v>152351.992</v>
      </c>
      <c r="L284" s="554">
        <f t="shared" si="124"/>
        <v>151623.732</v>
      </c>
    </row>
    <row r="285" spans="1:12" ht="33.75" customHeight="1">
      <c r="A285" s="305" t="s">
        <v>973</v>
      </c>
      <c r="B285" s="306"/>
      <c r="C285" s="306"/>
      <c r="D285" s="695" t="s">
        <v>611</v>
      </c>
      <c r="E285" s="24">
        <f aca="true" t="shared" si="125" ref="E285:E296">F285+G285+H285+I285</f>
        <v>145652</v>
      </c>
      <c r="F285" s="24">
        <f>F286+F291</f>
        <v>26856</v>
      </c>
      <c r="G285" s="24">
        <f aca="true" t="shared" si="126" ref="G285:L285">G286+G291</f>
        <v>41050</v>
      </c>
      <c r="H285" s="24">
        <f t="shared" si="126"/>
        <v>42627</v>
      </c>
      <c r="I285" s="24">
        <f t="shared" si="126"/>
        <v>35119</v>
      </c>
      <c r="J285" s="24">
        <f t="shared" si="126"/>
        <v>151769.384</v>
      </c>
      <c r="K285" s="24">
        <f t="shared" si="126"/>
        <v>152351.992</v>
      </c>
      <c r="L285" s="554">
        <f t="shared" si="126"/>
        <v>151623.732</v>
      </c>
    </row>
    <row r="286" spans="1:12" ht="18" customHeight="1">
      <c r="A286" s="700" t="s">
        <v>1328</v>
      </c>
      <c r="B286" s="18"/>
      <c r="C286" s="18"/>
      <c r="D286" s="695" t="s">
        <v>791</v>
      </c>
      <c r="E286" s="24">
        <f t="shared" si="125"/>
        <v>0</v>
      </c>
      <c r="F286" s="24">
        <f>F287+F288+F289+F290</f>
        <v>0</v>
      </c>
      <c r="G286" s="24">
        <f aca="true" t="shared" si="127" ref="G286:L286">G287+G288+G289+G290</f>
        <v>0</v>
      </c>
      <c r="H286" s="24">
        <f t="shared" si="127"/>
        <v>0</v>
      </c>
      <c r="I286" s="24">
        <f t="shared" si="127"/>
        <v>0</v>
      </c>
      <c r="J286" s="24">
        <f t="shared" si="127"/>
        <v>0</v>
      </c>
      <c r="K286" s="24">
        <f t="shared" si="127"/>
        <v>0</v>
      </c>
      <c r="L286" s="554">
        <f t="shared" si="127"/>
        <v>0</v>
      </c>
    </row>
    <row r="287" spans="1:12" ht="18" customHeight="1">
      <c r="A287" s="700"/>
      <c r="B287" s="18" t="s">
        <v>792</v>
      </c>
      <c r="C287" s="18"/>
      <c r="D287" s="409" t="s">
        <v>793</v>
      </c>
      <c r="E287" s="24">
        <f t="shared" si="125"/>
        <v>0</v>
      </c>
      <c r="F287" s="24"/>
      <c r="G287" s="24"/>
      <c r="H287" s="20"/>
      <c r="I287" s="24"/>
      <c r="J287" s="20"/>
      <c r="K287" s="24"/>
      <c r="L287" s="26"/>
    </row>
    <row r="288" spans="1:12" ht="35.25" customHeight="1">
      <c r="A288" s="700"/>
      <c r="B288" s="729" t="s">
        <v>779</v>
      </c>
      <c r="C288" s="729"/>
      <c r="D288" s="409" t="s">
        <v>780</v>
      </c>
      <c r="E288" s="24">
        <f t="shared" si="125"/>
        <v>0</v>
      </c>
      <c r="F288" s="24"/>
      <c r="G288" s="24"/>
      <c r="H288" s="23"/>
      <c r="I288" s="24"/>
      <c r="J288" s="23"/>
      <c r="K288" s="24"/>
      <c r="L288" s="25"/>
    </row>
    <row r="289" spans="1:12" s="3" customFormat="1" ht="30" customHeight="1">
      <c r="A289" s="294"/>
      <c r="B289" s="731" t="s">
        <v>1324</v>
      </c>
      <c r="C289" s="91"/>
      <c r="D289" s="2" t="s">
        <v>1325</v>
      </c>
      <c r="E289" s="24">
        <f t="shared" si="125"/>
        <v>0</v>
      </c>
      <c r="F289" s="23"/>
      <c r="G289" s="23"/>
      <c r="H289" s="20"/>
      <c r="I289" s="23"/>
      <c r="J289" s="20"/>
      <c r="K289" s="23"/>
      <c r="L289" s="26"/>
    </row>
    <row r="290" spans="1:12" s="3" customFormat="1" ht="15.75">
      <c r="A290" s="294"/>
      <c r="B290" s="731" t="s">
        <v>1327</v>
      </c>
      <c r="C290" s="91"/>
      <c r="D290" s="2" t="s">
        <v>1326</v>
      </c>
      <c r="E290" s="24">
        <f t="shared" si="125"/>
        <v>0</v>
      </c>
      <c r="F290" s="23"/>
      <c r="G290" s="23"/>
      <c r="H290" s="20"/>
      <c r="I290" s="23"/>
      <c r="J290" s="20"/>
      <c r="K290" s="23"/>
      <c r="L290" s="26"/>
    </row>
    <row r="291" spans="1:12" ht="30" customHeight="1">
      <c r="A291" s="305" t="s">
        <v>1453</v>
      </c>
      <c r="B291" s="306"/>
      <c r="C291" s="306"/>
      <c r="D291" s="699" t="s">
        <v>781</v>
      </c>
      <c r="E291" s="220">
        <f t="shared" si="125"/>
        <v>145652</v>
      </c>
      <c r="F291" s="220">
        <f>F292+F293+F294+F295+F296</f>
        <v>26856</v>
      </c>
      <c r="G291" s="220">
        <f aca="true" t="shared" si="128" ref="G291:L291">G292+G293+G294+G295+G296</f>
        <v>41050</v>
      </c>
      <c r="H291" s="220">
        <f t="shared" si="128"/>
        <v>42627</v>
      </c>
      <c r="I291" s="220">
        <f t="shared" si="128"/>
        <v>35119</v>
      </c>
      <c r="J291" s="220">
        <f t="shared" si="128"/>
        <v>151769.384</v>
      </c>
      <c r="K291" s="220">
        <f t="shared" si="128"/>
        <v>152351.992</v>
      </c>
      <c r="L291" s="627">
        <f t="shared" si="128"/>
        <v>151623.732</v>
      </c>
    </row>
    <row r="292" spans="1:12" ht="18" customHeight="1">
      <c r="A292" s="700"/>
      <c r="B292" s="698" t="s">
        <v>666</v>
      </c>
      <c r="C292" s="699"/>
      <c r="D292" s="409" t="s">
        <v>667</v>
      </c>
      <c r="E292" s="220">
        <f t="shared" si="125"/>
        <v>145652</v>
      </c>
      <c r="F292" s="220">
        <v>26856</v>
      </c>
      <c r="G292" s="220">
        <v>41050</v>
      </c>
      <c r="H292" s="220">
        <v>42627</v>
      </c>
      <c r="I292" s="220">
        <v>35119</v>
      </c>
      <c r="J292" s="354">
        <f>(E292*(4.2)/100+E292)</f>
        <v>151769.384</v>
      </c>
      <c r="K292" s="354">
        <f>(E292*(4.6)/100+E292)</f>
        <v>152351.992</v>
      </c>
      <c r="L292" s="355">
        <f>(E292*(4.1)/100+E292)</f>
        <v>151623.732</v>
      </c>
    </row>
    <row r="293" spans="1:12" ht="32.25" customHeight="1">
      <c r="A293" s="700"/>
      <c r="B293" s="88" t="s">
        <v>226</v>
      </c>
      <c r="C293" s="88"/>
      <c r="D293" s="409" t="s">
        <v>227</v>
      </c>
      <c r="E293" s="220">
        <f t="shared" si="125"/>
        <v>0</v>
      </c>
      <c r="F293" s="220"/>
      <c r="G293" s="220"/>
      <c r="H293" s="27"/>
      <c r="I293" s="220"/>
      <c r="J293" s="27"/>
      <c r="K293" s="220"/>
      <c r="L293" s="28"/>
    </row>
    <row r="294" spans="1:12" ht="18" customHeight="1">
      <c r="A294" s="822"/>
      <c r="B294" s="823" t="s">
        <v>1031</v>
      </c>
      <c r="C294" s="823"/>
      <c r="D294" s="9" t="s">
        <v>1032</v>
      </c>
      <c r="E294" s="220">
        <f t="shared" si="125"/>
        <v>0</v>
      </c>
      <c r="F294" s="824"/>
      <c r="G294" s="824"/>
      <c r="H294" s="220"/>
      <c r="I294" s="824"/>
      <c r="J294" s="220"/>
      <c r="K294" s="824"/>
      <c r="L294" s="627"/>
    </row>
    <row r="295" spans="1:12" ht="30" customHeight="1">
      <c r="A295" s="700"/>
      <c r="B295" s="609" t="s">
        <v>1199</v>
      </c>
      <c r="C295" s="362"/>
      <c r="D295" s="409" t="s">
        <v>1198</v>
      </c>
      <c r="E295" s="220">
        <f t="shared" si="125"/>
        <v>0</v>
      </c>
      <c r="F295" s="220"/>
      <c r="G295" s="220"/>
      <c r="H295" s="27"/>
      <c r="I295" s="220"/>
      <c r="J295" s="27"/>
      <c r="K295" s="220"/>
      <c r="L295" s="28"/>
    </row>
    <row r="296" spans="1:12" ht="15.75">
      <c r="A296" s="740"/>
      <c r="B296" s="631" t="s">
        <v>1327</v>
      </c>
      <c r="C296" s="733"/>
      <c r="D296" s="409" t="s">
        <v>1329</v>
      </c>
      <c r="E296" s="24">
        <f t="shared" si="125"/>
        <v>0</v>
      </c>
      <c r="F296" s="24"/>
      <c r="G296" s="24"/>
      <c r="H296" s="23"/>
      <c r="I296" s="24"/>
      <c r="J296" s="23"/>
      <c r="K296" s="24"/>
      <c r="L296" s="25"/>
    </row>
    <row r="297" spans="1:12" ht="39" customHeight="1">
      <c r="A297" s="825" t="s">
        <v>1280</v>
      </c>
      <c r="B297" s="826"/>
      <c r="C297" s="826"/>
      <c r="D297" s="815" t="s">
        <v>12</v>
      </c>
      <c r="E297" s="816">
        <f>F297+G297+H297+I297</f>
        <v>101560</v>
      </c>
      <c r="F297" s="816">
        <f>F298+F303+F307+F312+F349+F411+F414</f>
        <v>46011</v>
      </c>
      <c r="G297" s="816">
        <f aca="true" t="shared" si="129" ref="G297:L297">G298+G303+G307+G312+G349+G411+G414</f>
        <v>16542</v>
      </c>
      <c r="H297" s="816">
        <f t="shared" si="129"/>
        <v>33074</v>
      </c>
      <c r="I297" s="816">
        <f t="shared" si="129"/>
        <v>5933</v>
      </c>
      <c r="J297" s="816">
        <f t="shared" si="129"/>
        <v>105570.23</v>
      </c>
      <c r="K297" s="816">
        <f t="shared" si="129"/>
        <v>105975.49</v>
      </c>
      <c r="L297" s="817">
        <f t="shared" si="129"/>
        <v>105468.915</v>
      </c>
    </row>
    <row r="298" spans="1:12" ht="15.75">
      <c r="A298" s="692" t="s">
        <v>523</v>
      </c>
      <c r="B298" s="693"/>
      <c r="C298" s="694"/>
      <c r="D298" s="409" t="s">
        <v>473</v>
      </c>
      <c r="E298" s="24">
        <f>F298+G298+H298+I298</f>
        <v>245</v>
      </c>
      <c r="F298" s="24">
        <f>F299</f>
        <v>245</v>
      </c>
      <c r="G298" s="24">
        <f aca="true" t="shared" si="130" ref="G298:L301">G299</f>
        <v>0</v>
      </c>
      <c r="H298" s="24">
        <f t="shared" si="130"/>
        <v>0</v>
      </c>
      <c r="I298" s="24">
        <f t="shared" si="130"/>
        <v>0</v>
      </c>
      <c r="J298" s="24">
        <f t="shared" si="130"/>
        <v>0</v>
      </c>
      <c r="K298" s="24">
        <f t="shared" si="130"/>
        <v>0</v>
      </c>
      <c r="L298" s="554">
        <f t="shared" si="130"/>
        <v>0</v>
      </c>
    </row>
    <row r="299" spans="1:12" ht="15.75">
      <c r="A299" s="700" t="s">
        <v>1057</v>
      </c>
      <c r="B299" s="701"/>
      <c r="C299" s="18"/>
      <c r="D299" s="695" t="s">
        <v>104</v>
      </c>
      <c r="E299" s="24">
        <f aca="true" t="shared" si="131" ref="E299:E350">F299+G299+H299+I299</f>
        <v>245</v>
      </c>
      <c r="F299" s="24">
        <f>F300</f>
        <v>245</v>
      </c>
      <c r="G299" s="24">
        <f t="shared" si="130"/>
        <v>0</v>
      </c>
      <c r="H299" s="24">
        <f t="shared" si="130"/>
        <v>0</v>
      </c>
      <c r="I299" s="24">
        <f t="shared" si="130"/>
        <v>0</v>
      </c>
      <c r="J299" s="24">
        <f t="shared" si="130"/>
        <v>0</v>
      </c>
      <c r="K299" s="24">
        <f t="shared" si="130"/>
        <v>0</v>
      </c>
      <c r="L299" s="554">
        <f t="shared" si="130"/>
        <v>0</v>
      </c>
    </row>
    <row r="300" spans="1:12" ht="18" customHeight="1">
      <c r="A300" s="700" t="s">
        <v>1268</v>
      </c>
      <c r="B300" s="18"/>
      <c r="C300" s="18"/>
      <c r="D300" s="710" t="s">
        <v>106</v>
      </c>
      <c r="E300" s="24">
        <f t="shared" si="131"/>
        <v>245</v>
      </c>
      <c r="F300" s="24">
        <f>F301</f>
        <v>245</v>
      </c>
      <c r="G300" s="24">
        <f t="shared" si="130"/>
        <v>0</v>
      </c>
      <c r="H300" s="24">
        <f t="shared" si="130"/>
        <v>0</v>
      </c>
      <c r="I300" s="24">
        <f t="shared" si="130"/>
        <v>0</v>
      </c>
      <c r="J300" s="24">
        <f t="shared" si="130"/>
        <v>0</v>
      </c>
      <c r="K300" s="24">
        <f t="shared" si="130"/>
        <v>0</v>
      </c>
      <c r="L300" s="554">
        <f t="shared" si="130"/>
        <v>0</v>
      </c>
    </row>
    <row r="301" spans="1:12" ht="18" customHeight="1">
      <c r="A301" s="696" t="s">
        <v>639</v>
      </c>
      <c r="B301" s="697"/>
      <c r="C301" s="697"/>
      <c r="D301" s="409" t="s">
        <v>169</v>
      </c>
      <c r="E301" s="24">
        <f t="shared" si="131"/>
        <v>245</v>
      </c>
      <c r="F301" s="24">
        <f>F302</f>
        <v>245</v>
      </c>
      <c r="G301" s="24">
        <f t="shared" si="130"/>
        <v>0</v>
      </c>
      <c r="H301" s="24">
        <f t="shared" si="130"/>
        <v>0</v>
      </c>
      <c r="I301" s="24">
        <f t="shared" si="130"/>
        <v>0</v>
      </c>
      <c r="J301" s="24">
        <f t="shared" si="130"/>
        <v>0</v>
      </c>
      <c r="K301" s="24">
        <f t="shared" si="130"/>
        <v>0</v>
      </c>
      <c r="L301" s="554">
        <f t="shared" si="130"/>
        <v>0</v>
      </c>
    </row>
    <row r="302" spans="1:12" ht="15.75" customHeight="1">
      <c r="A302" s="827"/>
      <c r="B302" s="698" t="s">
        <v>482</v>
      </c>
      <c r="C302" s="698"/>
      <c r="D302" s="409" t="s">
        <v>483</v>
      </c>
      <c r="E302" s="24">
        <f t="shared" si="131"/>
        <v>245</v>
      </c>
      <c r="F302" s="24">
        <v>245</v>
      </c>
      <c r="G302" s="24">
        <v>0</v>
      </c>
      <c r="H302" s="220">
        <v>0</v>
      </c>
      <c r="I302" s="220">
        <v>0</v>
      </c>
      <c r="J302" s="220">
        <v>0</v>
      </c>
      <c r="K302" s="220">
        <v>0</v>
      </c>
      <c r="L302" s="627">
        <v>0</v>
      </c>
    </row>
    <row r="303" spans="1:12" ht="18" customHeight="1">
      <c r="A303" s="703" t="s">
        <v>634</v>
      </c>
      <c r="B303" s="718"/>
      <c r="C303" s="719"/>
      <c r="D303" s="695" t="s">
        <v>609</v>
      </c>
      <c r="E303" s="24">
        <f t="shared" si="131"/>
        <v>0</v>
      </c>
      <c r="F303" s="24">
        <f>F304</f>
        <v>0</v>
      </c>
      <c r="G303" s="24">
        <f aca="true" t="shared" si="132" ref="G303:L303">G304</f>
        <v>0</v>
      </c>
      <c r="H303" s="24">
        <f t="shared" si="132"/>
        <v>0</v>
      </c>
      <c r="I303" s="24">
        <f t="shared" si="132"/>
        <v>0</v>
      </c>
      <c r="J303" s="24">
        <f t="shared" si="132"/>
        <v>0</v>
      </c>
      <c r="K303" s="24">
        <f t="shared" si="132"/>
        <v>0</v>
      </c>
      <c r="L303" s="554">
        <f t="shared" si="132"/>
        <v>0</v>
      </c>
    </row>
    <row r="304" spans="1:12" ht="18" customHeight="1">
      <c r="A304" s="703" t="s">
        <v>635</v>
      </c>
      <c r="B304" s="699"/>
      <c r="C304" s="18"/>
      <c r="D304" s="409" t="s">
        <v>636</v>
      </c>
      <c r="E304" s="24">
        <f t="shared" si="131"/>
        <v>0</v>
      </c>
      <c r="F304" s="24">
        <f>F305+F306</f>
        <v>0</v>
      </c>
      <c r="G304" s="24">
        <f aca="true" t="shared" si="133" ref="G304:L304">G305+G306</f>
        <v>0</v>
      </c>
      <c r="H304" s="24">
        <f t="shared" si="133"/>
        <v>0</v>
      </c>
      <c r="I304" s="24">
        <f t="shared" si="133"/>
        <v>0</v>
      </c>
      <c r="J304" s="24">
        <f t="shared" si="133"/>
        <v>0</v>
      </c>
      <c r="K304" s="24">
        <f t="shared" si="133"/>
        <v>0</v>
      </c>
      <c r="L304" s="554">
        <f t="shared" si="133"/>
        <v>0</v>
      </c>
    </row>
    <row r="305" spans="1:12" ht="18" customHeight="1">
      <c r="A305" s="703"/>
      <c r="B305" s="18" t="s">
        <v>612</v>
      </c>
      <c r="C305" s="699"/>
      <c r="D305" s="409" t="s">
        <v>637</v>
      </c>
      <c r="E305" s="24">
        <f t="shared" si="131"/>
        <v>0</v>
      </c>
      <c r="F305" s="24"/>
      <c r="G305" s="24"/>
      <c r="H305" s="20"/>
      <c r="I305" s="24"/>
      <c r="J305" s="20"/>
      <c r="K305" s="24"/>
      <c r="L305" s="26"/>
    </row>
    <row r="306" spans="1:12" ht="18" customHeight="1">
      <c r="A306" s="703"/>
      <c r="B306" s="18" t="s">
        <v>786</v>
      </c>
      <c r="C306" s="699"/>
      <c r="D306" s="409" t="s">
        <v>787</v>
      </c>
      <c r="E306" s="24">
        <f t="shared" si="131"/>
        <v>0</v>
      </c>
      <c r="F306" s="24"/>
      <c r="G306" s="24"/>
      <c r="H306" s="20"/>
      <c r="I306" s="24"/>
      <c r="J306" s="20"/>
      <c r="K306" s="24"/>
      <c r="L306" s="26"/>
    </row>
    <row r="307" spans="1:12" s="3" customFormat="1" ht="18" customHeight="1">
      <c r="A307" s="239" t="s">
        <v>292</v>
      </c>
      <c r="B307" s="550"/>
      <c r="C307" s="551"/>
      <c r="D307" s="30" t="s">
        <v>472</v>
      </c>
      <c r="E307" s="24">
        <f t="shared" si="131"/>
        <v>0</v>
      </c>
      <c r="F307" s="7">
        <f>F308</f>
        <v>0</v>
      </c>
      <c r="G307" s="7">
        <f aca="true" t="shared" si="134" ref="G307:L307">G308</f>
        <v>0</v>
      </c>
      <c r="H307" s="7">
        <f t="shared" si="134"/>
        <v>0</v>
      </c>
      <c r="I307" s="7">
        <f t="shared" si="134"/>
        <v>0</v>
      </c>
      <c r="J307" s="7">
        <f t="shared" si="134"/>
        <v>0</v>
      </c>
      <c r="K307" s="7">
        <f t="shared" si="134"/>
        <v>0</v>
      </c>
      <c r="L307" s="204">
        <f t="shared" si="134"/>
        <v>0</v>
      </c>
    </row>
    <row r="308" spans="1:12" s="3" customFormat="1" ht="19.5" customHeight="1">
      <c r="A308" s="720" t="s">
        <v>815</v>
      </c>
      <c r="B308" s="721"/>
      <c r="C308" s="721"/>
      <c r="D308" s="409" t="s">
        <v>293</v>
      </c>
      <c r="E308" s="24">
        <f t="shared" si="131"/>
        <v>0</v>
      </c>
      <c r="F308" s="7">
        <f>F309+F311</f>
        <v>0</v>
      </c>
      <c r="G308" s="7">
        <f aca="true" t="shared" si="135" ref="G308:L308">G309+G311</f>
        <v>0</v>
      </c>
      <c r="H308" s="7">
        <f t="shared" si="135"/>
        <v>0</v>
      </c>
      <c r="I308" s="7">
        <f t="shared" si="135"/>
        <v>0</v>
      </c>
      <c r="J308" s="7">
        <f t="shared" si="135"/>
        <v>0</v>
      </c>
      <c r="K308" s="7">
        <f t="shared" si="135"/>
        <v>0</v>
      </c>
      <c r="L308" s="204">
        <f t="shared" si="135"/>
        <v>0</v>
      </c>
    </row>
    <row r="309" spans="1:12" s="3" customFormat="1" ht="30.75" customHeight="1">
      <c r="A309" s="722"/>
      <c r="B309" s="723" t="s">
        <v>816</v>
      </c>
      <c r="C309" s="723"/>
      <c r="D309" s="409" t="s">
        <v>677</v>
      </c>
      <c r="E309" s="24">
        <f t="shared" si="131"/>
        <v>0</v>
      </c>
      <c r="F309" s="7">
        <f>F310</f>
        <v>0</v>
      </c>
      <c r="G309" s="7">
        <f aca="true" t="shared" si="136" ref="G309:L309">G310</f>
        <v>0</v>
      </c>
      <c r="H309" s="7">
        <f t="shared" si="136"/>
        <v>0</v>
      </c>
      <c r="I309" s="7">
        <f t="shared" si="136"/>
        <v>0</v>
      </c>
      <c r="J309" s="7">
        <f t="shared" si="136"/>
        <v>0</v>
      </c>
      <c r="K309" s="7">
        <f t="shared" si="136"/>
        <v>0</v>
      </c>
      <c r="L309" s="204">
        <f t="shared" si="136"/>
        <v>0</v>
      </c>
    </row>
    <row r="310" spans="1:12" s="3" customFormat="1" ht="30.75" customHeight="1">
      <c r="A310" s="722"/>
      <c r="B310" s="724"/>
      <c r="C310" s="323" t="s">
        <v>703</v>
      </c>
      <c r="D310" s="409" t="s">
        <v>706</v>
      </c>
      <c r="E310" s="24">
        <f t="shared" si="131"/>
        <v>0</v>
      </c>
      <c r="F310" s="23"/>
      <c r="G310" s="23"/>
      <c r="H310" s="23"/>
      <c r="I310" s="23"/>
      <c r="J310" s="23"/>
      <c r="K310" s="23"/>
      <c r="L310" s="25"/>
    </row>
    <row r="311" spans="1:12" s="3" customFormat="1" ht="18" customHeight="1">
      <c r="A311" s="239"/>
      <c r="B311" s="89" t="s">
        <v>496</v>
      </c>
      <c r="C311" s="89"/>
      <c r="D311" s="2" t="s">
        <v>294</v>
      </c>
      <c r="E311" s="24">
        <f t="shared" si="131"/>
        <v>0</v>
      </c>
      <c r="F311" s="23"/>
      <c r="G311" s="23"/>
      <c r="H311" s="23"/>
      <c r="I311" s="23"/>
      <c r="J311" s="23"/>
      <c r="K311" s="23"/>
      <c r="L311" s="25"/>
    </row>
    <row r="312" spans="1:12" ht="15.75">
      <c r="A312" s="700" t="s">
        <v>788</v>
      </c>
      <c r="B312" s="18"/>
      <c r="C312" s="18"/>
      <c r="D312" s="695" t="s">
        <v>610</v>
      </c>
      <c r="E312" s="24">
        <f t="shared" si="131"/>
        <v>101315</v>
      </c>
      <c r="F312" s="24">
        <f>F313</f>
        <v>45766</v>
      </c>
      <c r="G312" s="24">
        <f aca="true" t="shared" si="137" ref="G312:L312">G313</f>
        <v>16542</v>
      </c>
      <c r="H312" s="24">
        <f t="shared" si="137"/>
        <v>33074</v>
      </c>
      <c r="I312" s="24">
        <f t="shared" si="137"/>
        <v>5933</v>
      </c>
      <c r="J312" s="24">
        <f t="shared" si="137"/>
        <v>105570.23</v>
      </c>
      <c r="K312" s="24">
        <f t="shared" si="137"/>
        <v>105975.49</v>
      </c>
      <c r="L312" s="554">
        <f t="shared" si="137"/>
        <v>105468.915</v>
      </c>
    </row>
    <row r="313" spans="1:12" ht="34.5" customHeight="1">
      <c r="A313" s="305" t="s">
        <v>973</v>
      </c>
      <c r="B313" s="306"/>
      <c r="C313" s="306"/>
      <c r="D313" s="695" t="s">
        <v>611</v>
      </c>
      <c r="E313" s="24">
        <f t="shared" si="131"/>
        <v>101315</v>
      </c>
      <c r="F313" s="24">
        <f>F314+F334</f>
        <v>45766</v>
      </c>
      <c r="G313" s="24">
        <f aca="true" t="shared" si="138" ref="G313:L313">G314+G334</f>
        <v>16542</v>
      </c>
      <c r="H313" s="24">
        <f t="shared" si="138"/>
        <v>33074</v>
      </c>
      <c r="I313" s="24">
        <f t="shared" si="138"/>
        <v>5933</v>
      </c>
      <c r="J313" s="24">
        <f t="shared" si="138"/>
        <v>105570.23</v>
      </c>
      <c r="K313" s="24">
        <f t="shared" si="138"/>
        <v>105975.49</v>
      </c>
      <c r="L313" s="818">
        <f t="shared" si="138"/>
        <v>105468.915</v>
      </c>
    </row>
    <row r="314" spans="1:12" ht="30" customHeight="1">
      <c r="A314" s="828" t="s">
        <v>1410</v>
      </c>
      <c r="B314" s="732"/>
      <c r="C314" s="733"/>
      <c r="D314" s="409" t="s">
        <v>791</v>
      </c>
      <c r="E314" s="24">
        <f t="shared" si="131"/>
        <v>0</v>
      </c>
      <c r="F314" s="24">
        <f>F315+F316+F317+F318+F322+F326+F330</f>
        <v>0</v>
      </c>
      <c r="G314" s="24">
        <f aca="true" t="shared" si="139" ref="G314:L314">G315+G316+G317+G318+G322+G326+G330</f>
        <v>0</v>
      </c>
      <c r="H314" s="24">
        <f t="shared" si="139"/>
        <v>0</v>
      </c>
      <c r="I314" s="24">
        <f t="shared" si="139"/>
        <v>0</v>
      </c>
      <c r="J314" s="24">
        <f t="shared" si="139"/>
        <v>0</v>
      </c>
      <c r="K314" s="24">
        <f t="shared" si="139"/>
        <v>0</v>
      </c>
      <c r="L314" s="554">
        <f t="shared" si="139"/>
        <v>0</v>
      </c>
    </row>
    <row r="315" spans="1:12" ht="33" customHeight="1">
      <c r="A315" s="700"/>
      <c r="B315" s="729" t="s">
        <v>1142</v>
      </c>
      <c r="C315" s="729"/>
      <c r="D315" s="409" t="s">
        <v>778</v>
      </c>
      <c r="E315" s="24">
        <f t="shared" si="131"/>
        <v>0</v>
      </c>
      <c r="F315" s="24"/>
      <c r="G315" s="24"/>
      <c r="H315" s="20"/>
      <c r="I315" s="24"/>
      <c r="J315" s="20"/>
      <c r="K315" s="24"/>
      <c r="L315" s="26"/>
    </row>
    <row r="316" spans="1:12" s="3" customFormat="1" ht="15" customHeight="1">
      <c r="A316" s="294"/>
      <c r="B316" s="730" t="s">
        <v>526</v>
      </c>
      <c r="C316" s="730"/>
      <c r="D316" s="2" t="s">
        <v>527</v>
      </c>
      <c r="E316" s="24">
        <f t="shared" si="131"/>
        <v>0</v>
      </c>
      <c r="F316" s="23"/>
      <c r="G316" s="23"/>
      <c r="H316" s="20"/>
      <c r="I316" s="23"/>
      <c r="J316" s="20"/>
      <c r="K316" s="23"/>
      <c r="L316" s="26"/>
    </row>
    <row r="317" spans="1:12" s="3" customFormat="1" ht="65.25" customHeight="1">
      <c r="A317" s="294"/>
      <c r="B317" s="731" t="s">
        <v>1143</v>
      </c>
      <c r="C317" s="91"/>
      <c r="D317" s="2" t="s">
        <v>1123</v>
      </c>
      <c r="E317" s="24">
        <f t="shared" si="131"/>
        <v>0</v>
      </c>
      <c r="F317" s="23"/>
      <c r="G317" s="23"/>
      <c r="H317" s="20"/>
      <c r="I317" s="23"/>
      <c r="J317" s="20"/>
      <c r="K317" s="23"/>
      <c r="L317" s="26"/>
    </row>
    <row r="318" spans="1:12" s="3" customFormat="1" ht="29.25" customHeight="1">
      <c r="A318" s="294"/>
      <c r="B318" s="732" t="s">
        <v>1367</v>
      </c>
      <c r="C318" s="733"/>
      <c r="D318" s="2" t="s">
        <v>1357</v>
      </c>
      <c r="E318" s="24">
        <f t="shared" si="131"/>
        <v>0</v>
      </c>
      <c r="F318" s="7">
        <f>SUM(F319:F320)</f>
        <v>0</v>
      </c>
      <c r="G318" s="7">
        <f aca="true" t="shared" si="140" ref="G318:L318">SUM(G319:G320)</f>
        <v>0</v>
      </c>
      <c r="H318" s="7">
        <f t="shared" si="140"/>
        <v>0</v>
      </c>
      <c r="I318" s="7">
        <f t="shared" si="140"/>
        <v>0</v>
      </c>
      <c r="J318" s="7">
        <f t="shared" si="140"/>
        <v>0</v>
      </c>
      <c r="K318" s="7">
        <f t="shared" si="140"/>
        <v>0</v>
      </c>
      <c r="L318" s="204">
        <f t="shared" si="140"/>
        <v>0</v>
      </c>
    </row>
    <row r="319" spans="1:12" s="3" customFormat="1" ht="15.75">
      <c r="A319" s="294"/>
      <c r="B319" s="734"/>
      <c r="C319" s="80" t="s">
        <v>1354</v>
      </c>
      <c r="D319" s="2" t="s">
        <v>1359</v>
      </c>
      <c r="E319" s="24">
        <f t="shared" si="131"/>
        <v>0</v>
      </c>
      <c r="F319" s="23"/>
      <c r="G319" s="23"/>
      <c r="H319" s="20"/>
      <c r="I319" s="23"/>
      <c r="J319" s="20"/>
      <c r="K319" s="23"/>
      <c r="L319" s="26"/>
    </row>
    <row r="320" spans="1:12" s="3" customFormat="1" ht="15.75">
      <c r="A320" s="294"/>
      <c r="B320" s="734"/>
      <c r="C320" s="80" t="s">
        <v>1358</v>
      </c>
      <c r="D320" s="2" t="s">
        <v>1360</v>
      </c>
      <c r="E320" s="24">
        <f t="shared" si="131"/>
        <v>0</v>
      </c>
      <c r="F320" s="23"/>
      <c r="G320" s="23"/>
      <c r="H320" s="20"/>
      <c r="I320" s="23"/>
      <c r="J320" s="20"/>
      <c r="K320" s="23"/>
      <c r="L320" s="26"/>
    </row>
    <row r="321" spans="1:12" s="3" customFormat="1" ht="15.75">
      <c r="A321" s="294"/>
      <c r="B321" s="734"/>
      <c r="C321" s="80" t="s">
        <v>1355</v>
      </c>
      <c r="D321" s="2" t="s">
        <v>1361</v>
      </c>
      <c r="E321" s="24">
        <f t="shared" si="131"/>
        <v>0</v>
      </c>
      <c r="F321" s="23"/>
      <c r="G321" s="23"/>
      <c r="H321" s="20"/>
      <c r="I321" s="23"/>
      <c r="J321" s="20"/>
      <c r="K321" s="23"/>
      <c r="L321" s="26"/>
    </row>
    <row r="322" spans="1:12" s="3" customFormat="1" ht="33" customHeight="1">
      <c r="A322" s="294"/>
      <c r="B322" s="735" t="s">
        <v>1366</v>
      </c>
      <c r="C322" s="733"/>
      <c r="D322" s="2" t="s">
        <v>1362</v>
      </c>
      <c r="E322" s="24">
        <f t="shared" si="131"/>
        <v>0</v>
      </c>
      <c r="F322" s="7">
        <f>SUM(F323:F325)</f>
        <v>0</v>
      </c>
      <c r="G322" s="7">
        <f aca="true" t="shared" si="141" ref="G322:L322">SUM(G323:G325)</f>
        <v>0</v>
      </c>
      <c r="H322" s="7">
        <f t="shared" si="141"/>
        <v>0</v>
      </c>
      <c r="I322" s="7">
        <f t="shared" si="141"/>
        <v>0</v>
      </c>
      <c r="J322" s="7">
        <f t="shared" si="141"/>
        <v>0</v>
      </c>
      <c r="K322" s="7">
        <f t="shared" si="141"/>
        <v>0</v>
      </c>
      <c r="L322" s="204">
        <f t="shared" si="141"/>
        <v>0</v>
      </c>
    </row>
    <row r="323" spans="1:12" s="3" customFormat="1" ht="15.75">
      <c r="A323" s="294"/>
      <c r="B323" s="734"/>
      <c r="C323" s="736" t="s">
        <v>1356</v>
      </c>
      <c r="D323" s="2" t="s">
        <v>1363</v>
      </c>
      <c r="E323" s="24">
        <f t="shared" si="131"/>
        <v>0</v>
      </c>
      <c r="F323" s="23"/>
      <c r="G323" s="23"/>
      <c r="H323" s="20"/>
      <c r="I323" s="23"/>
      <c r="J323" s="20"/>
      <c r="K323" s="23"/>
      <c r="L323" s="26"/>
    </row>
    <row r="324" spans="1:12" s="3" customFormat="1" ht="15.75">
      <c r="A324" s="294"/>
      <c r="B324" s="734"/>
      <c r="C324" s="80" t="s">
        <v>1358</v>
      </c>
      <c r="D324" s="2" t="s">
        <v>1364</v>
      </c>
      <c r="E324" s="24">
        <f t="shared" si="131"/>
        <v>0</v>
      </c>
      <c r="F324" s="23"/>
      <c r="G324" s="23"/>
      <c r="H324" s="20"/>
      <c r="I324" s="23"/>
      <c r="J324" s="20"/>
      <c r="K324" s="23"/>
      <c r="L324" s="26"/>
    </row>
    <row r="325" spans="1:12" s="3" customFormat="1" ht="15.75">
      <c r="A325" s="294"/>
      <c r="B325" s="734"/>
      <c r="C325" s="80" t="s">
        <v>1355</v>
      </c>
      <c r="D325" s="2" t="s">
        <v>1365</v>
      </c>
      <c r="E325" s="24">
        <f t="shared" si="131"/>
        <v>0</v>
      </c>
      <c r="F325" s="23"/>
      <c r="G325" s="23"/>
      <c r="H325" s="20"/>
      <c r="I325" s="23"/>
      <c r="J325" s="20"/>
      <c r="K325" s="23"/>
      <c r="L325" s="26"/>
    </row>
    <row r="326" spans="1:12" s="3" customFormat="1" ht="44.25" customHeight="1">
      <c r="A326" s="294"/>
      <c r="B326" s="731" t="s">
        <v>1409</v>
      </c>
      <c r="C326" s="91"/>
      <c r="D326" s="2" t="s">
        <v>1400</v>
      </c>
      <c r="E326" s="24">
        <f t="shared" si="131"/>
        <v>0</v>
      </c>
      <c r="F326" s="7">
        <f>SUM(F327:F329)</f>
        <v>0</v>
      </c>
      <c r="G326" s="7">
        <f aca="true" t="shared" si="142" ref="G326:L326">SUM(G327:G329)</f>
        <v>0</v>
      </c>
      <c r="H326" s="7">
        <f t="shared" si="142"/>
        <v>0</v>
      </c>
      <c r="I326" s="7">
        <f t="shared" si="142"/>
        <v>0</v>
      </c>
      <c r="J326" s="7">
        <f t="shared" si="142"/>
        <v>0</v>
      </c>
      <c r="K326" s="7">
        <f t="shared" si="142"/>
        <v>0</v>
      </c>
      <c r="L326" s="204">
        <f t="shared" si="142"/>
        <v>0</v>
      </c>
    </row>
    <row r="327" spans="1:12" s="3" customFormat="1" ht="15.75">
      <c r="A327" s="294"/>
      <c r="B327" s="734"/>
      <c r="C327" s="80" t="s">
        <v>1354</v>
      </c>
      <c r="D327" s="2" t="s">
        <v>1401</v>
      </c>
      <c r="E327" s="24">
        <f t="shared" si="131"/>
        <v>0</v>
      </c>
      <c r="F327" s="23"/>
      <c r="G327" s="23"/>
      <c r="H327" s="20"/>
      <c r="I327" s="23"/>
      <c r="J327" s="20"/>
      <c r="K327" s="23"/>
      <c r="L327" s="26"/>
    </row>
    <row r="328" spans="1:12" s="3" customFormat="1" ht="15.75">
      <c r="A328" s="294"/>
      <c r="B328" s="734"/>
      <c r="C328" s="80" t="s">
        <v>1358</v>
      </c>
      <c r="D328" s="2" t="s">
        <v>1402</v>
      </c>
      <c r="E328" s="24">
        <f t="shared" si="131"/>
        <v>0</v>
      </c>
      <c r="F328" s="23"/>
      <c r="G328" s="23"/>
      <c r="H328" s="20"/>
      <c r="I328" s="23"/>
      <c r="J328" s="20"/>
      <c r="K328" s="23"/>
      <c r="L328" s="26"/>
    </row>
    <row r="329" spans="1:12" s="3" customFormat="1" ht="15.75">
      <c r="A329" s="294"/>
      <c r="B329" s="734"/>
      <c r="C329" s="80" t="s">
        <v>1355</v>
      </c>
      <c r="D329" s="2" t="s">
        <v>1403</v>
      </c>
      <c r="E329" s="24">
        <f t="shared" si="131"/>
        <v>0</v>
      </c>
      <c r="F329" s="23"/>
      <c r="G329" s="23"/>
      <c r="H329" s="20"/>
      <c r="I329" s="23"/>
      <c r="J329" s="20"/>
      <c r="K329" s="23"/>
      <c r="L329" s="26"/>
    </row>
    <row r="330" spans="1:12" s="3" customFormat="1" ht="57.75" customHeight="1">
      <c r="A330" s="294"/>
      <c r="B330" s="731" t="s">
        <v>1408</v>
      </c>
      <c r="C330" s="91"/>
      <c r="D330" s="2" t="s">
        <v>1404</v>
      </c>
      <c r="E330" s="24">
        <f t="shared" si="131"/>
        <v>0</v>
      </c>
      <c r="F330" s="7">
        <f>SUM(F331:F333)</f>
        <v>0</v>
      </c>
      <c r="G330" s="7">
        <f aca="true" t="shared" si="143" ref="G330:L330">SUM(G331:G333)</f>
        <v>0</v>
      </c>
      <c r="H330" s="7">
        <f t="shared" si="143"/>
        <v>0</v>
      </c>
      <c r="I330" s="7">
        <f t="shared" si="143"/>
        <v>0</v>
      </c>
      <c r="J330" s="7">
        <f t="shared" si="143"/>
        <v>0</v>
      </c>
      <c r="K330" s="7">
        <f t="shared" si="143"/>
        <v>0</v>
      </c>
      <c r="L330" s="204">
        <f t="shared" si="143"/>
        <v>0</v>
      </c>
    </row>
    <row r="331" spans="1:12" s="3" customFormat="1" ht="15.75">
      <c r="A331" s="294"/>
      <c r="B331" s="734"/>
      <c r="C331" s="80" t="s">
        <v>1356</v>
      </c>
      <c r="D331" s="2" t="s">
        <v>1405</v>
      </c>
      <c r="E331" s="24">
        <f t="shared" si="131"/>
        <v>0</v>
      </c>
      <c r="F331" s="23"/>
      <c r="G331" s="23"/>
      <c r="H331" s="20"/>
      <c r="I331" s="23"/>
      <c r="J331" s="20"/>
      <c r="K331" s="23"/>
      <c r="L331" s="26"/>
    </row>
    <row r="332" spans="1:12" s="3" customFormat="1" ht="15.75">
      <c r="A332" s="294"/>
      <c r="B332" s="734"/>
      <c r="C332" s="80" t="s">
        <v>1358</v>
      </c>
      <c r="D332" s="2" t="s">
        <v>1406</v>
      </c>
      <c r="E332" s="24">
        <f t="shared" si="131"/>
        <v>0</v>
      </c>
      <c r="F332" s="23"/>
      <c r="G332" s="23"/>
      <c r="H332" s="20"/>
      <c r="I332" s="23"/>
      <c r="J332" s="20"/>
      <c r="K332" s="23"/>
      <c r="L332" s="26"/>
    </row>
    <row r="333" spans="1:12" s="3" customFormat="1" ht="15.75">
      <c r="A333" s="294"/>
      <c r="B333" s="734"/>
      <c r="C333" s="80" t="s">
        <v>1355</v>
      </c>
      <c r="D333" s="2" t="s">
        <v>1407</v>
      </c>
      <c r="E333" s="24">
        <f t="shared" si="131"/>
        <v>0</v>
      </c>
      <c r="F333" s="23"/>
      <c r="G333" s="23"/>
      <c r="H333" s="20"/>
      <c r="I333" s="23"/>
      <c r="J333" s="20"/>
      <c r="K333" s="23"/>
      <c r="L333" s="26"/>
    </row>
    <row r="334" spans="1:12" ht="38.25" customHeight="1">
      <c r="A334" s="305" t="s">
        <v>1454</v>
      </c>
      <c r="B334" s="306"/>
      <c r="C334" s="306"/>
      <c r="D334" s="409" t="s">
        <v>781</v>
      </c>
      <c r="E334" s="24">
        <f t="shared" si="131"/>
        <v>101315</v>
      </c>
      <c r="F334" s="24">
        <f>F335+F336+F340+F344+F345+F346+F347+F348</f>
        <v>45766</v>
      </c>
      <c r="G334" s="24">
        <f aca="true" t="shared" si="144" ref="G334:L334">G335+G336+G340+G344+G345+G346+G347+G348</f>
        <v>16542</v>
      </c>
      <c r="H334" s="24">
        <f t="shared" si="144"/>
        <v>33074</v>
      </c>
      <c r="I334" s="24">
        <f t="shared" si="144"/>
        <v>5933</v>
      </c>
      <c r="J334" s="24">
        <f t="shared" si="144"/>
        <v>105570.23</v>
      </c>
      <c r="K334" s="24">
        <f t="shared" si="144"/>
        <v>105975.49</v>
      </c>
      <c r="L334" s="554">
        <f t="shared" si="144"/>
        <v>105468.915</v>
      </c>
    </row>
    <row r="335" spans="1:12" ht="32.25" customHeight="1">
      <c r="A335" s="700"/>
      <c r="B335" s="88" t="s">
        <v>1029</v>
      </c>
      <c r="C335" s="88"/>
      <c r="D335" s="409" t="s">
        <v>1030</v>
      </c>
      <c r="E335" s="24">
        <f t="shared" si="131"/>
        <v>0</v>
      </c>
      <c r="F335" s="24"/>
      <c r="G335" s="24"/>
      <c r="H335" s="20"/>
      <c r="I335" s="24"/>
      <c r="J335" s="20"/>
      <c r="K335" s="24"/>
      <c r="L335" s="26"/>
    </row>
    <row r="336" spans="1:12" ht="30.75" customHeight="1">
      <c r="A336" s="700"/>
      <c r="B336" s="88" t="s">
        <v>1033</v>
      </c>
      <c r="C336" s="88"/>
      <c r="D336" s="409" t="s">
        <v>305</v>
      </c>
      <c r="E336" s="24">
        <f t="shared" si="131"/>
        <v>0</v>
      </c>
      <c r="F336" s="24">
        <f>SUM(F337:F339)</f>
        <v>0</v>
      </c>
      <c r="G336" s="24">
        <f aca="true" t="shared" si="145" ref="G336:L336">SUM(G337:G339)</f>
        <v>0</v>
      </c>
      <c r="H336" s="24">
        <f t="shared" si="145"/>
        <v>0</v>
      </c>
      <c r="I336" s="24">
        <f t="shared" si="145"/>
        <v>0</v>
      </c>
      <c r="J336" s="24">
        <f t="shared" si="145"/>
        <v>0</v>
      </c>
      <c r="K336" s="24">
        <f t="shared" si="145"/>
        <v>0</v>
      </c>
      <c r="L336" s="554">
        <f t="shared" si="145"/>
        <v>0</v>
      </c>
    </row>
    <row r="337" spans="1:12" ht="37.5" customHeight="1">
      <c r="A337" s="700"/>
      <c r="B337" s="81"/>
      <c r="C337" s="702" t="s">
        <v>388</v>
      </c>
      <c r="D337" s="409" t="s">
        <v>310</v>
      </c>
      <c r="E337" s="24">
        <f t="shared" si="131"/>
        <v>0</v>
      </c>
      <c r="F337" s="24"/>
      <c r="G337" s="24"/>
      <c r="H337" s="20"/>
      <c r="I337" s="24"/>
      <c r="J337" s="20"/>
      <c r="K337" s="24"/>
      <c r="L337" s="26"/>
    </row>
    <row r="338" spans="1:12" ht="33" customHeight="1">
      <c r="A338" s="700"/>
      <c r="B338" s="81"/>
      <c r="C338" s="702" t="s">
        <v>311</v>
      </c>
      <c r="D338" s="409" t="s">
        <v>312</v>
      </c>
      <c r="E338" s="24">
        <f t="shared" si="131"/>
        <v>0</v>
      </c>
      <c r="F338" s="24"/>
      <c r="G338" s="24"/>
      <c r="H338" s="23"/>
      <c r="I338" s="24"/>
      <c r="J338" s="23"/>
      <c r="K338" s="24"/>
      <c r="L338" s="25"/>
    </row>
    <row r="339" spans="1:12" ht="30" customHeight="1">
      <c r="A339" s="700"/>
      <c r="B339" s="81"/>
      <c r="C339" s="702" t="s">
        <v>418</v>
      </c>
      <c r="D339" s="409" t="s">
        <v>419</v>
      </c>
      <c r="E339" s="24">
        <f t="shared" si="131"/>
        <v>0</v>
      </c>
      <c r="F339" s="24"/>
      <c r="G339" s="24"/>
      <c r="H339" s="20"/>
      <c r="I339" s="24"/>
      <c r="J339" s="20"/>
      <c r="K339" s="24"/>
      <c r="L339" s="26"/>
    </row>
    <row r="340" spans="1:12" ht="36" customHeight="1">
      <c r="A340" s="700"/>
      <c r="B340" s="88" t="s">
        <v>27</v>
      </c>
      <c r="C340" s="88"/>
      <c r="D340" s="409" t="s">
        <v>132</v>
      </c>
      <c r="E340" s="24">
        <f t="shared" si="131"/>
        <v>0</v>
      </c>
      <c r="F340" s="24">
        <f>F341+F342+F343</f>
        <v>0</v>
      </c>
      <c r="G340" s="24">
        <f aca="true" t="shared" si="146" ref="G340:L340">G341+G342+G343</f>
        <v>0</v>
      </c>
      <c r="H340" s="24">
        <f t="shared" si="146"/>
        <v>0</v>
      </c>
      <c r="I340" s="24">
        <f t="shared" si="146"/>
        <v>0</v>
      </c>
      <c r="J340" s="24">
        <f t="shared" si="146"/>
        <v>0</v>
      </c>
      <c r="K340" s="24">
        <f t="shared" si="146"/>
        <v>0</v>
      </c>
      <c r="L340" s="554">
        <f t="shared" si="146"/>
        <v>0</v>
      </c>
    </row>
    <row r="341" spans="1:12" ht="45" customHeight="1">
      <c r="A341" s="700"/>
      <c r="B341" s="81"/>
      <c r="C341" s="702" t="s">
        <v>133</v>
      </c>
      <c r="D341" s="409" t="s">
        <v>134</v>
      </c>
      <c r="E341" s="24">
        <f t="shared" si="131"/>
        <v>0</v>
      </c>
      <c r="F341" s="24"/>
      <c r="G341" s="24"/>
      <c r="H341" s="20"/>
      <c r="I341" s="24"/>
      <c r="J341" s="20"/>
      <c r="K341" s="24"/>
      <c r="L341" s="26"/>
    </row>
    <row r="342" spans="1:12" ht="34.5" customHeight="1">
      <c r="A342" s="700"/>
      <c r="B342" s="81"/>
      <c r="C342" s="702" t="s">
        <v>433</v>
      </c>
      <c r="D342" s="409" t="s">
        <v>434</v>
      </c>
      <c r="E342" s="24">
        <f t="shared" si="131"/>
        <v>0</v>
      </c>
      <c r="F342" s="24"/>
      <c r="G342" s="24"/>
      <c r="H342" s="20"/>
      <c r="I342" s="24"/>
      <c r="J342" s="20"/>
      <c r="K342" s="24"/>
      <c r="L342" s="26"/>
    </row>
    <row r="343" spans="1:12" ht="30.75" customHeight="1">
      <c r="A343" s="700"/>
      <c r="B343" s="81"/>
      <c r="C343" s="702" t="s">
        <v>313</v>
      </c>
      <c r="D343" s="409" t="s">
        <v>314</v>
      </c>
      <c r="E343" s="24">
        <f t="shared" si="131"/>
        <v>0</v>
      </c>
      <c r="F343" s="24"/>
      <c r="G343" s="24"/>
      <c r="H343" s="20"/>
      <c r="I343" s="24"/>
      <c r="J343" s="20"/>
      <c r="K343" s="24"/>
      <c r="L343" s="26"/>
    </row>
    <row r="344" spans="1:12" ht="18.75" customHeight="1">
      <c r="A344" s="700"/>
      <c r="B344" s="88" t="s">
        <v>222</v>
      </c>
      <c r="C344" s="88"/>
      <c r="D344" s="409" t="s">
        <v>1022</v>
      </c>
      <c r="E344" s="24">
        <f t="shared" si="131"/>
        <v>101315</v>
      </c>
      <c r="F344" s="24">
        <v>45766</v>
      </c>
      <c r="G344" s="24">
        <v>16542</v>
      </c>
      <c r="H344" s="220">
        <v>33074</v>
      </c>
      <c r="I344" s="24">
        <v>5933</v>
      </c>
      <c r="J344" s="354">
        <f>(E344*(4.2)/100+E344)</f>
        <v>105570.23</v>
      </c>
      <c r="K344" s="354">
        <f>(E344*(4.6)/100+E344)</f>
        <v>105975.49</v>
      </c>
      <c r="L344" s="355">
        <f>(E344*(4.1)/100+E344)</f>
        <v>105468.915</v>
      </c>
    </row>
    <row r="345" spans="1:12" ht="60.75" customHeight="1">
      <c r="A345" s="700"/>
      <c r="B345" s="726" t="s">
        <v>1344</v>
      </c>
      <c r="C345" s="733"/>
      <c r="D345" s="409" t="s">
        <v>1345</v>
      </c>
      <c r="E345" s="24">
        <f t="shared" si="131"/>
        <v>0</v>
      </c>
      <c r="F345" s="24"/>
      <c r="G345" s="24"/>
      <c r="H345" s="23"/>
      <c r="I345" s="739"/>
      <c r="J345" s="23"/>
      <c r="K345" s="24"/>
      <c r="L345" s="554"/>
    </row>
    <row r="346" spans="1:12" ht="54.75" customHeight="1">
      <c r="A346" s="700"/>
      <c r="B346" s="726" t="s">
        <v>1346</v>
      </c>
      <c r="C346" s="733"/>
      <c r="D346" s="409" t="s">
        <v>1347</v>
      </c>
      <c r="E346" s="24">
        <f t="shared" si="131"/>
        <v>0</v>
      </c>
      <c r="F346" s="24"/>
      <c r="G346" s="24"/>
      <c r="H346" s="23"/>
      <c r="I346" s="739"/>
      <c r="J346" s="23"/>
      <c r="K346" s="24"/>
      <c r="L346" s="554"/>
    </row>
    <row r="347" spans="1:12" ht="33.75" customHeight="1">
      <c r="A347" s="700"/>
      <c r="B347" s="726" t="s">
        <v>1348</v>
      </c>
      <c r="C347" s="733"/>
      <c r="D347" s="409" t="s">
        <v>1349</v>
      </c>
      <c r="E347" s="24">
        <f t="shared" si="131"/>
        <v>0</v>
      </c>
      <c r="F347" s="24"/>
      <c r="G347" s="24"/>
      <c r="H347" s="23"/>
      <c r="I347" s="739"/>
      <c r="J347" s="23"/>
      <c r="K347" s="24"/>
      <c r="L347" s="554"/>
    </row>
    <row r="348" spans="1:12" ht="30" customHeight="1">
      <c r="A348" s="700"/>
      <c r="B348" s="726" t="s">
        <v>1146</v>
      </c>
      <c r="C348" s="733"/>
      <c r="D348" s="409" t="s">
        <v>1127</v>
      </c>
      <c r="E348" s="24">
        <f t="shared" si="131"/>
        <v>0</v>
      </c>
      <c r="F348" s="24"/>
      <c r="G348" s="24"/>
      <c r="H348" s="23"/>
      <c r="I348" s="24"/>
      <c r="J348" s="23"/>
      <c r="K348" s="24"/>
      <c r="L348" s="25"/>
    </row>
    <row r="349" spans="1:12" ht="51" customHeight="1">
      <c r="A349" s="829" t="s">
        <v>1479</v>
      </c>
      <c r="B349" s="830"/>
      <c r="C349" s="830"/>
      <c r="D349" s="483" t="s">
        <v>315</v>
      </c>
      <c r="E349" s="24">
        <f t="shared" si="131"/>
        <v>0</v>
      </c>
      <c r="F349" s="22">
        <f>F350+F353+F356+F359+F364+F367+F372+F377+F382+F387+F392+F397+F401+F406</f>
        <v>0</v>
      </c>
      <c r="G349" s="22">
        <f aca="true" t="shared" si="147" ref="G349:L349">G350+G353+G356+G359+G364+G367+G372+G377+G382+G387+G392+G397+G401+G406</f>
        <v>0</v>
      </c>
      <c r="H349" s="22">
        <f t="shared" si="147"/>
        <v>0</v>
      </c>
      <c r="I349" s="22">
        <f t="shared" si="147"/>
        <v>0</v>
      </c>
      <c r="J349" s="22">
        <f t="shared" si="147"/>
        <v>0</v>
      </c>
      <c r="K349" s="22">
        <f t="shared" si="147"/>
        <v>0</v>
      </c>
      <c r="L349" s="831">
        <f t="shared" si="147"/>
        <v>0</v>
      </c>
    </row>
    <row r="350" spans="1:12" ht="15.75">
      <c r="A350" s="15"/>
      <c r="B350" s="88" t="s">
        <v>1180</v>
      </c>
      <c r="C350" s="88"/>
      <c r="D350" s="16" t="s">
        <v>316</v>
      </c>
      <c r="E350" s="24">
        <f t="shared" si="131"/>
        <v>0</v>
      </c>
      <c r="F350" s="22"/>
      <c r="G350" s="22"/>
      <c r="H350" s="20"/>
      <c r="I350" s="24"/>
      <c r="J350" s="20"/>
      <c r="K350" s="22"/>
      <c r="L350" s="26"/>
    </row>
    <row r="351" spans="1:12" ht="18" customHeight="1">
      <c r="A351" s="15"/>
      <c r="B351" s="81"/>
      <c r="C351" s="18" t="s">
        <v>931</v>
      </c>
      <c r="D351" s="16" t="s">
        <v>961</v>
      </c>
      <c r="E351" s="19" t="s">
        <v>656</v>
      </c>
      <c r="F351" s="19" t="s">
        <v>656</v>
      </c>
      <c r="G351" s="19" t="s">
        <v>656</v>
      </c>
      <c r="H351" s="20" t="s">
        <v>656</v>
      </c>
      <c r="I351" s="20" t="s">
        <v>656</v>
      </c>
      <c r="J351" s="20" t="s">
        <v>656</v>
      </c>
      <c r="K351" s="19" t="s">
        <v>656</v>
      </c>
      <c r="L351" s="26" t="s">
        <v>656</v>
      </c>
    </row>
    <row r="352" spans="1:12" ht="18" customHeight="1">
      <c r="A352" s="15"/>
      <c r="B352" s="81"/>
      <c r="C352" s="1" t="s">
        <v>937</v>
      </c>
      <c r="D352" s="16" t="s">
        <v>1172</v>
      </c>
      <c r="E352" s="19" t="s">
        <v>656</v>
      </c>
      <c r="F352" s="19" t="s">
        <v>656</v>
      </c>
      <c r="G352" s="19" t="s">
        <v>656</v>
      </c>
      <c r="H352" s="19" t="s">
        <v>656</v>
      </c>
      <c r="I352" s="19" t="s">
        <v>656</v>
      </c>
      <c r="J352" s="19" t="s">
        <v>656</v>
      </c>
      <c r="K352" s="19" t="s">
        <v>656</v>
      </c>
      <c r="L352" s="21" t="s">
        <v>656</v>
      </c>
    </row>
    <row r="353" spans="1:12" ht="15.75">
      <c r="A353" s="15"/>
      <c r="B353" s="89" t="s">
        <v>1181</v>
      </c>
      <c r="C353" s="89"/>
      <c r="D353" s="16" t="s">
        <v>540</v>
      </c>
      <c r="E353" s="24">
        <f>F353+G353+H353+I353</f>
        <v>0</v>
      </c>
      <c r="F353" s="22"/>
      <c r="G353" s="22"/>
      <c r="H353" s="20"/>
      <c r="I353" s="24"/>
      <c r="J353" s="20"/>
      <c r="K353" s="22"/>
      <c r="L353" s="26"/>
    </row>
    <row r="354" spans="1:12" ht="18" customHeight="1">
      <c r="A354" s="15"/>
      <c r="B354" s="81"/>
      <c r="C354" s="18" t="s">
        <v>931</v>
      </c>
      <c r="D354" s="16" t="s">
        <v>541</v>
      </c>
      <c r="E354" s="19" t="s">
        <v>656</v>
      </c>
      <c r="F354" s="19" t="s">
        <v>656</v>
      </c>
      <c r="G354" s="19" t="s">
        <v>656</v>
      </c>
      <c r="H354" s="19" t="s">
        <v>656</v>
      </c>
      <c r="I354" s="20" t="s">
        <v>656</v>
      </c>
      <c r="J354" s="19" t="s">
        <v>656</v>
      </c>
      <c r="K354" s="19" t="s">
        <v>656</v>
      </c>
      <c r="L354" s="21" t="s">
        <v>656</v>
      </c>
    </row>
    <row r="355" spans="1:12" ht="18" customHeight="1">
      <c r="A355" s="15"/>
      <c r="B355" s="81"/>
      <c r="C355" s="1" t="s">
        <v>937</v>
      </c>
      <c r="D355" s="16" t="s">
        <v>1174</v>
      </c>
      <c r="E355" s="19" t="s">
        <v>656</v>
      </c>
      <c r="F355" s="19" t="s">
        <v>656</v>
      </c>
      <c r="G355" s="19" t="s">
        <v>656</v>
      </c>
      <c r="H355" s="19" t="s">
        <v>656</v>
      </c>
      <c r="I355" s="19" t="s">
        <v>656</v>
      </c>
      <c r="J355" s="19" t="s">
        <v>656</v>
      </c>
      <c r="K355" s="19" t="s">
        <v>656</v>
      </c>
      <c r="L355" s="21" t="s">
        <v>656</v>
      </c>
    </row>
    <row r="356" spans="1:12" ht="15.75">
      <c r="A356" s="15"/>
      <c r="B356" s="88" t="s">
        <v>1182</v>
      </c>
      <c r="C356" s="88"/>
      <c r="D356" s="16" t="s">
        <v>426</v>
      </c>
      <c r="E356" s="22"/>
      <c r="F356" s="22"/>
      <c r="G356" s="22"/>
      <c r="H356" s="20"/>
      <c r="I356" s="24"/>
      <c r="J356" s="20"/>
      <c r="K356" s="22"/>
      <c r="L356" s="26"/>
    </row>
    <row r="357" spans="1:12" ht="18" customHeight="1">
      <c r="A357" s="15"/>
      <c r="B357" s="81"/>
      <c r="C357" s="18" t="s">
        <v>931</v>
      </c>
      <c r="D357" s="16" t="s">
        <v>427</v>
      </c>
      <c r="E357" s="19" t="s">
        <v>656</v>
      </c>
      <c r="F357" s="19" t="s">
        <v>656</v>
      </c>
      <c r="G357" s="19" t="s">
        <v>656</v>
      </c>
      <c r="H357" s="19" t="s">
        <v>656</v>
      </c>
      <c r="I357" s="20" t="s">
        <v>656</v>
      </c>
      <c r="J357" s="19" t="s">
        <v>656</v>
      </c>
      <c r="K357" s="19" t="s">
        <v>656</v>
      </c>
      <c r="L357" s="21" t="s">
        <v>656</v>
      </c>
    </row>
    <row r="358" spans="1:12" ht="18" customHeight="1">
      <c r="A358" s="15"/>
      <c r="B358" s="81"/>
      <c r="C358" s="1" t="s">
        <v>937</v>
      </c>
      <c r="D358" s="16" t="s">
        <v>1176</v>
      </c>
      <c r="E358" s="19" t="s">
        <v>656</v>
      </c>
      <c r="F358" s="19" t="s">
        <v>656</v>
      </c>
      <c r="G358" s="19" t="s">
        <v>656</v>
      </c>
      <c r="H358" s="19" t="s">
        <v>656</v>
      </c>
      <c r="I358" s="19" t="s">
        <v>656</v>
      </c>
      <c r="J358" s="19" t="s">
        <v>656</v>
      </c>
      <c r="K358" s="19" t="s">
        <v>656</v>
      </c>
      <c r="L358" s="21" t="s">
        <v>656</v>
      </c>
    </row>
    <row r="359" spans="1:12" ht="30" customHeight="1">
      <c r="A359" s="15"/>
      <c r="B359" s="88" t="s">
        <v>1145</v>
      </c>
      <c r="C359" s="88"/>
      <c r="D359" s="16" t="s">
        <v>428</v>
      </c>
      <c r="E359" s="24">
        <f>F359+G359+H359+I359</f>
        <v>0</v>
      </c>
      <c r="F359" s="24"/>
      <c r="G359" s="24"/>
      <c r="H359" s="20"/>
      <c r="I359" s="24"/>
      <c r="J359" s="20"/>
      <c r="K359" s="24"/>
      <c r="L359" s="26"/>
    </row>
    <row r="360" spans="1:12" ht="18" customHeight="1">
      <c r="A360" s="15"/>
      <c r="B360" s="81"/>
      <c r="C360" s="18" t="s">
        <v>930</v>
      </c>
      <c r="D360" s="16" t="s">
        <v>429</v>
      </c>
      <c r="E360" s="19" t="s">
        <v>656</v>
      </c>
      <c r="F360" s="19" t="s">
        <v>656</v>
      </c>
      <c r="G360" s="19" t="s">
        <v>656</v>
      </c>
      <c r="H360" s="19" t="s">
        <v>656</v>
      </c>
      <c r="I360" s="20" t="s">
        <v>656</v>
      </c>
      <c r="J360" s="19" t="s">
        <v>656</v>
      </c>
      <c r="K360" s="19" t="s">
        <v>656</v>
      </c>
      <c r="L360" s="21" t="s">
        <v>656</v>
      </c>
    </row>
    <row r="361" spans="1:12" ht="18" customHeight="1">
      <c r="A361" s="15"/>
      <c r="B361" s="81"/>
      <c r="C361" s="18" t="s">
        <v>931</v>
      </c>
      <c r="D361" s="16" t="s">
        <v>430</v>
      </c>
      <c r="E361" s="19" t="s">
        <v>656</v>
      </c>
      <c r="F361" s="19" t="s">
        <v>656</v>
      </c>
      <c r="G361" s="19" t="s">
        <v>656</v>
      </c>
      <c r="H361" s="19" t="s">
        <v>656</v>
      </c>
      <c r="I361" s="20" t="s">
        <v>656</v>
      </c>
      <c r="J361" s="19" t="s">
        <v>656</v>
      </c>
      <c r="K361" s="19" t="s">
        <v>656</v>
      </c>
      <c r="L361" s="21" t="s">
        <v>656</v>
      </c>
    </row>
    <row r="362" spans="1:12" ht="18" customHeight="1">
      <c r="A362" s="15"/>
      <c r="B362" s="81"/>
      <c r="C362" s="18" t="s">
        <v>1060</v>
      </c>
      <c r="D362" s="16" t="s">
        <v>431</v>
      </c>
      <c r="E362" s="19" t="s">
        <v>656</v>
      </c>
      <c r="F362" s="19" t="s">
        <v>656</v>
      </c>
      <c r="G362" s="19" t="s">
        <v>656</v>
      </c>
      <c r="H362" s="19" t="s">
        <v>656</v>
      </c>
      <c r="I362" s="20" t="s">
        <v>656</v>
      </c>
      <c r="J362" s="19" t="s">
        <v>656</v>
      </c>
      <c r="K362" s="19" t="s">
        <v>656</v>
      </c>
      <c r="L362" s="21" t="s">
        <v>656</v>
      </c>
    </row>
    <row r="363" spans="1:12" ht="18" customHeight="1">
      <c r="A363" s="15"/>
      <c r="B363" s="81"/>
      <c r="C363" s="1" t="s">
        <v>937</v>
      </c>
      <c r="D363" s="16" t="s">
        <v>200</v>
      </c>
      <c r="E363" s="19" t="s">
        <v>656</v>
      </c>
      <c r="F363" s="19" t="s">
        <v>656</v>
      </c>
      <c r="G363" s="19" t="s">
        <v>656</v>
      </c>
      <c r="H363" s="19" t="s">
        <v>656</v>
      </c>
      <c r="I363" s="19" t="s">
        <v>656</v>
      </c>
      <c r="J363" s="19" t="s">
        <v>656</v>
      </c>
      <c r="K363" s="19" t="s">
        <v>656</v>
      </c>
      <c r="L363" s="21" t="s">
        <v>656</v>
      </c>
    </row>
    <row r="364" spans="1:12" ht="21" customHeight="1">
      <c r="A364" s="15"/>
      <c r="B364" s="88" t="s">
        <v>1183</v>
      </c>
      <c r="C364" s="88"/>
      <c r="D364" s="16" t="s">
        <v>432</v>
      </c>
      <c r="E364" s="24">
        <f>F364+G364+H364+I364</f>
        <v>0</v>
      </c>
      <c r="F364" s="24"/>
      <c r="G364" s="24"/>
      <c r="H364" s="20"/>
      <c r="I364" s="24"/>
      <c r="J364" s="20"/>
      <c r="K364" s="24"/>
      <c r="L364" s="26"/>
    </row>
    <row r="365" spans="1:12" ht="18" customHeight="1">
      <c r="A365" s="15"/>
      <c r="B365" s="81"/>
      <c r="C365" s="18" t="s">
        <v>931</v>
      </c>
      <c r="D365" s="16" t="s">
        <v>421</v>
      </c>
      <c r="E365" s="19" t="s">
        <v>656</v>
      </c>
      <c r="F365" s="19" t="s">
        <v>656</v>
      </c>
      <c r="G365" s="19" t="s">
        <v>656</v>
      </c>
      <c r="H365" s="19" t="s">
        <v>656</v>
      </c>
      <c r="I365" s="20" t="s">
        <v>656</v>
      </c>
      <c r="J365" s="19" t="s">
        <v>656</v>
      </c>
      <c r="K365" s="19" t="s">
        <v>656</v>
      </c>
      <c r="L365" s="21" t="s">
        <v>656</v>
      </c>
    </row>
    <row r="366" spans="1:12" ht="18" customHeight="1">
      <c r="A366" s="15"/>
      <c r="B366" s="81"/>
      <c r="C366" s="1" t="s">
        <v>937</v>
      </c>
      <c r="D366" s="16" t="s">
        <v>1178</v>
      </c>
      <c r="E366" s="19" t="s">
        <v>656</v>
      </c>
      <c r="F366" s="19" t="s">
        <v>656</v>
      </c>
      <c r="G366" s="19" t="s">
        <v>656</v>
      </c>
      <c r="H366" s="19" t="s">
        <v>656</v>
      </c>
      <c r="I366" s="19" t="s">
        <v>656</v>
      </c>
      <c r="J366" s="19" t="s">
        <v>656</v>
      </c>
      <c r="K366" s="19" t="s">
        <v>656</v>
      </c>
      <c r="L366" s="21" t="s">
        <v>656</v>
      </c>
    </row>
    <row r="367" spans="1:12" ht="31.5" customHeight="1">
      <c r="A367" s="15"/>
      <c r="B367" s="88" t="s">
        <v>218</v>
      </c>
      <c r="C367" s="88"/>
      <c r="D367" s="16" t="s">
        <v>422</v>
      </c>
      <c r="E367" s="24">
        <f>F367+G367+H367+I367</f>
        <v>0</v>
      </c>
      <c r="F367" s="24"/>
      <c r="G367" s="24"/>
      <c r="H367" s="20"/>
      <c r="I367" s="24"/>
      <c r="J367" s="20"/>
      <c r="K367" s="24"/>
      <c r="L367" s="26"/>
    </row>
    <row r="368" spans="1:12" ht="18" customHeight="1">
      <c r="A368" s="15"/>
      <c r="B368" s="81"/>
      <c r="C368" s="18" t="s">
        <v>930</v>
      </c>
      <c r="D368" s="16" t="s">
        <v>423</v>
      </c>
      <c r="E368" s="19" t="s">
        <v>656</v>
      </c>
      <c r="F368" s="19" t="s">
        <v>656</v>
      </c>
      <c r="G368" s="19" t="s">
        <v>656</v>
      </c>
      <c r="H368" s="19" t="s">
        <v>656</v>
      </c>
      <c r="I368" s="20" t="s">
        <v>656</v>
      </c>
      <c r="J368" s="19" t="s">
        <v>656</v>
      </c>
      <c r="K368" s="19" t="s">
        <v>656</v>
      </c>
      <c r="L368" s="21" t="s">
        <v>656</v>
      </c>
    </row>
    <row r="369" spans="1:12" ht="18" customHeight="1">
      <c r="A369" s="15"/>
      <c r="B369" s="81"/>
      <c r="C369" s="18" t="s">
        <v>931</v>
      </c>
      <c r="D369" s="16" t="s">
        <v>317</v>
      </c>
      <c r="E369" s="19" t="s">
        <v>656</v>
      </c>
      <c r="F369" s="19" t="s">
        <v>656</v>
      </c>
      <c r="G369" s="19" t="s">
        <v>656</v>
      </c>
      <c r="H369" s="19" t="s">
        <v>656</v>
      </c>
      <c r="I369" s="20" t="s">
        <v>656</v>
      </c>
      <c r="J369" s="19" t="s">
        <v>656</v>
      </c>
      <c r="K369" s="19" t="s">
        <v>656</v>
      </c>
      <c r="L369" s="21" t="s">
        <v>656</v>
      </c>
    </row>
    <row r="370" spans="1:12" ht="18" customHeight="1">
      <c r="A370" s="15"/>
      <c r="B370" s="81"/>
      <c r="C370" s="18" t="s">
        <v>1060</v>
      </c>
      <c r="D370" s="16" t="s">
        <v>318</v>
      </c>
      <c r="E370" s="19" t="s">
        <v>656</v>
      </c>
      <c r="F370" s="19" t="s">
        <v>656</v>
      </c>
      <c r="G370" s="19" t="s">
        <v>656</v>
      </c>
      <c r="H370" s="19" t="s">
        <v>656</v>
      </c>
      <c r="I370" s="20" t="s">
        <v>656</v>
      </c>
      <c r="J370" s="19" t="s">
        <v>656</v>
      </c>
      <c r="K370" s="19" t="s">
        <v>656</v>
      </c>
      <c r="L370" s="21" t="s">
        <v>656</v>
      </c>
    </row>
    <row r="371" spans="1:12" ht="18" customHeight="1">
      <c r="A371" s="15"/>
      <c r="B371" s="81"/>
      <c r="C371" s="1" t="s">
        <v>937</v>
      </c>
      <c r="D371" s="16" t="s">
        <v>216</v>
      </c>
      <c r="E371" s="19" t="s">
        <v>656</v>
      </c>
      <c r="F371" s="19" t="s">
        <v>656</v>
      </c>
      <c r="G371" s="19" t="s">
        <v>656</v>
      </c>
      <c r="H371" s="19" t="s">
        <v>656</v>
      </c>
      <c r="I371" s="19" t="s">
        <v>656</v>
      </c>
      <c r="J371" s="19" t="s">
        <v>656</v>
      </c>
      <c r="K371" s="19" t="s">
        <v>656</v>
      </c>
      <c r="L371" s="21" t="s">
        <v>656</v>
      </c>
    </row>
    <row r="372" spans="1:12" ht="27.75" customHeight="1">
      <c r="A372" s="15"/>
      <c r="B372" s="88" t="s">
        <v>219</v>
      </c>
      <c r="C372" s="88"/>
      <c r="D372" s="16" t="s">
        <v>308</v>
      </c>
      <c r="E372" s="24">
        <f>F372+G372+H372+I372</f>
        <v>0</v>
      </c>
      <c r="F372" s="24"/>
      <c r="G372" s="24"/>
      <c r="H372" s="20"/>
      <c r="I372" s="24"/>
      <c r="J372" s="20"/>
      <c r="K372" s="24"/>
      <c r="L372" s="26"/>
    </row>
    <row r="373" spans="1:12" ht="18" customHeight="1">
      <c r="A373" s="15"/>
      <c r="B373" s="81"/>
      <c r="C373" s="18" t="s">
        <v>930</v>
      </c>
      <c r="D373" s="16" t="s">
        <v>93</v>
      </c>
      <c r="E373" s="19" t="s">
        <v>656</v>
      </c>
      <c r="F373" s="19" t="s">
        <v>656</v>
      </c>
      <c r="G373" s="19" t="s">
        <v>656</v>
      </c>
      <c r="H373" s="19" t="s">
        <v>656</v>
      </c>
      <c r="I373" s="20" t="s">
        <v>656</v>
      </c>
      <c r="J373" s="19" t="s">
        <v>656</v>
      </c>
      <c r="K373" s="19" t="s">
        <v>656</v>
      </c>
      <c r="L373" s="21" t="s">
        <v>656</v>
      </c>
    </row>
    <row r="374" spans="1:12" ht="18" customHeight="1">
      <c r="A374" s="15"/>
      <c r="B374" s="81"/>
      <c r="C374" s="18" t="s">
        <v>931</v>
      </c>
      <c r="D374" s="16" t="s">
        <v>94</v>
      </c>
      <c r="E374" s="19" t="s">
        <v>656</v>
      </c>
      <c r="F374" s="19" t="s">
        <v>656</v>
      </c>
      <c r="G374" s="19" t="s">
        <v>656</v>
      </c>
      <c r="H374" s="19" t="s">
        <v>656</v>
      </c>
      <c r="I374" s="20" t="s">
        <v>656</v>
      </c>
      <c r="J374" s="19" t="s">
        <v>656</v>
      </c>
      <c r="K374" s="19" t="s">
        <v>656</v>
      </c>
      <c r="L374" s="21" t="s">
        <v>656</v>
      </c>
    </row>
    <row r="375" spans="1:12" ht="18" customHeight="1">
      <c r="A375" s="15"/>
      <c r="B375" s="81"/>
      <c r="C375" s="18" t="s">
        <v>1060</v>
      </c>
      <c r="D375" s="16" t="s">
        <v>95</v>
      </c>
      <c r="E375" s="19" t="s">
        <v>656</v>
      </c>
      <c r="F375" s="19" t="s">
        <v>656</v>
      </c>
      <c r="G375" s="19" t="s">
        <v>656</v>
      </c>
      <c r="H375" s="19" t="s">
        <v>656</v>
      </c>
      <c r="I375" s="20" t="s">
        <v>656</v>
      </c>
      <c r="J375" s="19" t="s">
        <v>656</v>
      </c>
      <c r="K375" s="19" t="s">
        <v>656</v>
      </c>
      <c r="L375" s="21" t="s">
        <v>656</v>
      </c>
    </row>
    <row r="376" spans="1:12" ht="18" customHeight="1">
      <c r="A376" s="15"/>
      <c r="B376" s="81"/>
      <c r="C376" s="1" t="s">
        <v>937</v>
      </c>
      <c r="D376" s="16" t="s">
        <v>201</v>
      </c>
      <c r="E376" s="19" t="s">
        <v>656</v>
      </c>
      <c r="F376" s="19" t="s">
        <v>656</v>
      </c>
      <c r="G376" s="19" t="s">
        <v>656</v>
      </c>
      <c r="H376" s="19" t="s">
        <v>656</v>
      </c>
      <c r="I376" s="19" t="s">
        <v>656</v>
      </c>
      <c r="J376" s="19" t="s">
        <v>656</v>
      </c>
      <c r="K376" s="19" t="s">
        <v>656</v>
      </c>
      <c r="L376" s="21" t="s">
        <v>656</v>
      </c>
    </row>
    <row r="377" spans="1:12" ht="33" customHeight="1">
      <c r="A377" s="15"/>
      <c r="B377" s="88" t="s">
        <v>220</v>
      </c>
      <c r="C377" s="88"/>
      <c r="D377" s="16" t="s">
        <v>96</v>
      </c>
      <c r="E377" s="24">
        <f>F377+G377+H377+I377</f>
        <v>0</v>
      </c>
      <c r="F377" s="22"/>
      <c r="G377" s="22"/>
      <c r="H377" s="20"/>
      <c r="I377" s="24"/>
      <c r="J377" s="20"/>
      <c r="K377" s="22"/>
      <c r="L377" s="26"/>
    </row>
    <row r="378" spans="1:12" ht="18" customHeight="1">
      <c r="A378" s="15"/>
      <c r="B378" s="81"/>
      <c r="C378" s="18" t="s">
        <v>930</v>
      </c>
      <c r="D378" s="16" t="s">
        <v>97</v>
      </c>
      <c r="E378" s="19" t="s">
        <v>656</v>
      </c>
      <c r="F378" s="19" t="s">
        <v>656</v>
      </c>
      <c r="G378" s="19" t="s">
        <v>656</v>
      </c>
      <c r="H378" s="19" t="s">
        <v>656</v>
      </c>
      <c r="I378" s="20" t="s">
        <v>656</v>
      </c>
      <c r="J378" s="19" t="s">
        <v>656</v>
      </c>
      <c r="K378" s="19" t="s">
        <v>656</v>
      </c>
      <c r="L378" s="21" t="s">
        <v>656</v>
      </c>
    </row>
    <row r="379" spans="1:12" ht="18" customHeight="1">
      <c r="A379" s="15"/>
      <c r="B379" s="81"/>
      <c r="C379" s="18" t="s">
        <v>931</v>
      </c>
      <c r="D379" s="16" t="s">
        <v>98</v>
      </c>
      <c r="E379" s="19" t="s">
        <v>656</v>
      </c>
      <c r="F379" s="19" t="s">
        <v>656</v>
      </c>
      <c r="G379" s="19" t="s">
        <v>656</v>
      </c>
      <c r="H379" s="19" t="s">
        <v>656</v>
      </c>
      <c r="I379" s="20" t="s">
        <v>656</v>
      </c>
      <c r="J379" s="19" t="s">
        <v>656</v>
      </c>
      <c r="K379" s="19" t="s">
        <v>656</v>
      </c>
      <c r="L379" s="21" t="s">
        <v>656</v>
      </c>
    </row>
    <row r="380" spans="1:12" ht="18" customHeight="1">
      <c r="A380" s="15"/>
      <c r="B380" s="81"/>
      <c r="C380" s="18" t="s">
        <v>1060</v>
      </c>
      <c r="D380" s="16" t="s">
        <v>99</v>
      </c>
      <c r="E380" s="19" t="s">
        <v>656</v>
      </c>
      <c r="F380" s="19" t="s">
        <v>656</v>
      </c>
      <c r="G380" s="19" t="s">
        <v>656</v>
      </c>
      <c r="H380" s="19" t="s">
        <v>656</v>
      </c>
      <c r="I380" s="20" t="s">
        <v>656</v>
      </c>
      <c r="J380" s="19" t="s">
        <v>656</v>
      </c>
      <c r="K380" s="19" t="s">
        <v>656</v>
      </c>
      <c r="L380" s="21" t="s">
        <v>656</v>
      </c>
    </row>
    <row r="381" spans="1:12" ht="18" customHeight="1">
      <c r="A381" s="15"/>
      <c r="B381" s="81"/>
      <c r="C381" s="1" t="s">
        <v>937</v>
      </c>
      <c r="D381" s="16" t="s">
        <v>203</v>
      </c>
      <c r="E381" s="19" t="s">
        <v>656</v>
      </c>
      <c r="F381" s="19" t="s">
        <v>656</v>
      </c>
      <c r="G381" s="19" t="s">
        <v>656</v>
      </c>
      <c r="H381" s="19" t="s">
        <v>656</v>
      </c>
      <c r="I381" s="19" t="s">
        <v>656</v>
      </c>
      <c r="J381" s="19" t="s">
        <v>656</v>
      </c>
      <c r="K381" s="19" t="s">
        <v>656</v>
      </c>
      <c r="L381" s="21" t="s">
        <v>656</v>
      </c>
    </row>
    <row r="382" spans="1:12" ht="30" customHeight="1">
      <c r="A382" s="15"/>
      <c r="B382" s="88" t="s">
        <v>221</v>
      </c>
      <c r="C382" s="88"/>
      <c r="D382" s="16" t="s">
        <v>75</v>
      </c>
      <c r="E382" s="24">
        <f>F382+G382+H382+I382</f>
        <v>0</v>
      </c>
      <c r="F382" s="22"/>
      <c r="G382" s="22"/>
      <c r="H382" s="20"/>
      <c r="I382" s="24"/>
      <c r="J382" s="20"/>
      <c r="K382" s="22"/>
      <c r="L382" s="26"/>
    </row>
    <row r="383" spans="1:12" ht="18" customHeight="1">
      <c r="A383" s="15"/>
      <c r="B383" s="81"/>
      <c r="C383" s="18" t="s">
        <v>930</v>
      </c>
      <c r="D383" s="16" t="s">
        <v>76</v>
      </c>
      <c r="E383" s="19" t="s">
        <v>656</v>
      </c>
      <c r="F383" s="19" t="s">
        <v>656</v>
      </c>
      <c r="G383" s="19" t="s">
        <v>656</v>
      </c>
      <c r="H383" s="19" t="s">
        <v>656</v>
      </c>
      <c r="I383" s="20" t="s">
        <v>656</v>
      </c>
      <c r="J383" s="19" t="s">
        <v>656</v>
      </c>
      <c r="K383" s="19" t="s">
        <v>656</v>
      </c>
      <c r="L383" s="21" t="s">
        <v>656</v>
      </c>
    </row>
    <row r="384" spans="1:12" ht="18" customHeight="1">
      <c r="A384" s="15"/>
      <c r="B384" s="81"/>
      <c r="C384" s="18" t="s">
        <v>931</v>
      </c>
      <c r="D384" s="16" t="s">
        <v>77</v>
      </c>
      <c r="E384" s="19" t="s">
        <v>656</v>
      </c>
      <c r="F384" s="19" t="s">
        <v>656</v>
      </c>
      <c r="G384" s="19" t="s">
        <v>656</v>
      </c>
      <c r="H384" s="19" t="s">
        <v>656</v>
      </c>
      <c r="I384" s="20" t="s">
        <v>656</v>
      </c>
      <c r="J384" s="19" t="s">
        <v>656</v>
      </c>
      <c r="K384" s="19" t="s">
        <v>656</v>
      </c>
      <c r="L384" s="21" t="s">
        <v>656</v>
      </c>
    </row>
    <row r="385" spans="1:12" ht="18" customHeight="1">
      <c r="A385" s="15"/>
      <c r="B385" s="81"/>
      <c r="C385" s="18" t="s">
        <v>1060</v>
      </c>
      <c r="D385" s="16" t="s">
        <v>78</v>
      </c>
      <c r="E385" s="19" t="s">
        <v>656</v>
      </c>
      <c r="F385" s="19" t="s">
        <v>656</v>
      </c>
      <c r="G385" s="19" t="s">
        <v>656</v>
      </c>
      <c r="H385" s="19" t="s">
        <v>656</v>
      </c>
      <c r="I385" s="20" t="s">
        <v>656</v>
      </c>
      <c r="J385" s="19" t="s">
        <v>656</v>
      </c>
      <c r="K385" s="19" t="s">
        <v>656</v>
      </c>
      <c r="L385" s="21" t="s">
        <v>656</v>
      </c>
    </row>
    <row r="386" spans="1:12" ht="18" customHeight="1">
      <c r="A386" s="15"/>
      <c r="B386" s="81"/>
      <c r="C386" s="1" t="s">
        <v>937</v>
      </c>
      <c r="D386" s="16" t="s">
        <v>205</v>
      </c>
      <c r="E386" s="19" t="s">
        <v>656</v>
      </c>
      <c r="F386" s="19" t="s">
        <v>656</v>
      </c>
      <c r="G386" s="19" t="s">
        <v>656</v>
      </c>
      <c r="H386" s="19" t="s">
        <v>656</v>
      </c>
      <c r="I386" s="19" t="s">
        <v>656</v>
      </c>
      <c r="J386" s="19" t="s">
        <v>656</v>
      </c>
      <c r="K386" s="19" t="s">
        <v>656</v>
      </c>
      <c r="L386" s="21" t="s">
        <v>656</v>
      </c>
    </row>
    <row r="387" spans="1:12" ht="30" customHeight="1">
      <c r="A387" s="15"/>
      <c r="B387" s="88" t="s">
        <v>208</v>
      </c>
      <c r="C387" s="88"/>
      <c r="D387" s="16" t="s">
        <v>79</v>
      </c>
      <c r="E387" s="24">
        <f>F387+G387+H387+I387</f>
        <v>0</v>
      </c>
      <c r="F387" s="22"/>
      <c r="G387" s="22"/>
      <c r="H387" s="20"/>
      <c r="I387" s="24"/>
      <c r="J387" s="20"/>
      <c r="K387" s="22"/>
      <c r="L387" s="26"/>
    </row>
    <row r="388" spans="1:12" ht="18" customHeight="1">
      <c r="A388" s="15"/>
      <c r="B388" s="81"/>
      <c r="C388" s="18" t="s">
        <v>930</v>
      </c>
      <c r="D388" s="16" t="s">
        <v>80</v>
      </c>
      <c r="E388" s="19" t="s">
        <v>656</v>
      </c>
      <c r="F388" s="19" t="s">
        <v>656</v>
      </c>
      <c r="G388" s="19" t="s">
        <v>656</v>
      </c>
      <c r="H388" s="19" t="s">
        <v>656</v>
      </c>
      <c r="I388" s="20" t="s">
        <v>656</v>
      </c>
      <c r="J388" s="19" t="s">
        <v>656</v>
      </c>
      <c r="K388" s="19" t="s">
        <v>656</v>
      </c>
      <c r="L388" s="21" t="s">
        <v>656</v>
      </c>
    </row>
    <row r="389" spans="1:12" ht="18" customHeight="1">
      <c r="A389" s="15"/>
      <c r="B389" s="81"/>
      <c r="C389" s="18" t="s">
        <v>931</v>
      </c>
      <c r="D389" s="16" t="s">
        <v>81</v>
      </c>
      <c r="E389" s="19" t="s">
        <v>656</v>
      </c>
      <c r="F389" s="19" t="s">
        <v>656</v>
      </c>
      <c r="G389" s="19" t="s">
        <v>656</v>
      </c>
      <c r="H389" s="19" t="s">
        <v>656</v>
      </c>
      <c r="I389" s="20" t="s">
        <v>656</v>
      </c>
      <c r="J389" s="19" t="s">
        <v>656</v>
      </c>
      <c r="K389" s="19" t="s">
        <v>656</v>
      </c>
      <c r="L389" s="21" t="s">
        <v>656</v>
      </c>
    </row>
    <row r="390" spans="1:12" ht="18" customHeight="1">
      <c r="A390" s="15"/>
      <c r="B390" s="81"/>
      <c r="C390" s="1" t="s">
        <v>1060</v>
      </c>
      <c r="D390" s="16" t="s">
        <v>82</v>
      </c>
      <c r="E390" s="19" t="s">
        <v>656</v>
      </c>
      <c r="F390" s="19" t="s">
        <v>656</v>
      </c>
      <c r="G390" s="19" t="s">
        <v>656</v>
      </c>
      <c r="H390" s="19" t="s">
        <v>656</v>
      </c>
      <c r="I390" s="20" t="s">
        <v>656</v>
      </c>
      <c r="J390" s="19" t="s">
        <v>656</v>
      </c>
      <c r="K390" s="19" t="s">
        <v>656</v>
      </c>
      <c r="L390" s="21" t="s">
        <v>656</v>
      </c>
    </row>
    <row r="391" spans="1:12" ht="18" customHeight="1">
      <c r="A391" s="15"/>
      <c r="B391" s="81"/>
      <c r="C391" s="1" t="s">
        <v>937</v>
      </c>
      <c r="D391" s="16" t="s">
        <v>207</v>
      </c>
      <c r="E391" s="19" t="s">
        <v>656</v>
      </c>
      <c r="F391" s="19" t="s">
        <v>656</v>
      </c>
      <c r="G391" s="19" t="s">
        <v>656</v>
      </c>
      <c r="H391" s="19" t="s">
        <v>656</v>
      </c>
      <c r="I391" s="19" t="s">
        <v>656</v>
      </c>
      <c r="J391" s="19" t="s">
        <v>656</v>
      </c>
      <c r="K391" s="19" t="s">
        <v>656</v>
      </c>
      <c r="L391" s="21" t="s">
        <v>656</v>
      </c>
    </row>
    <row r="392" spans="1:12" s="3" customFormat="1" ht="29.25" customHeight="1">
      <c r="A392" s="235"/>
      <c r="B392" s="89" t="s">
        <v>210</v>
      </c>
      <c r="C392" s="89"/>
      <c r="D392" s="2" t="s">
        <v>83</v>
      </c>
      <c r="E392" s="24">
        <f>F392+G392+H392+I392</f>
        <v>0</v>
      </c>
      <c r="F392" s="744"/>
      <c r="G392" s="744"/>
      <c r="H392" s="20"/>
      <c r="I392" s="744"/>
      <c r="J392" s="20"/>
      <c r="K392" s="744"/>
      <c r="L392" s="26"/>
    </row>
    <row r="393" spans="1:12" ht="18" customHeight="1">
      <c r="A393" s="15"/>
      <c r="B393" s="81"/>
      <c r="C393" s="18" t="s">
        <v>930</v>
      </c>
      <c r="D393" s="16" t="s">
        <v>84</v>
      </c>
      <c r="E393" s="19" t="s">
        <v>656</v>
      </c>
      <c r="F393" s="19" t="s">
        <v>656</v>
      </c>
      <c r="G393" s="19" t="s">
        <v>656</v>
      </c>
      <c r="H393" s="19" t="s">
        <v>656</v>
      </c>
      <c r="I393" s="20" t="s">
        <v>656</v>
      </c>
      <c r="J393" s="19" t="s">
        <v>656</v>
      </c>
      <c r="K393" s="19" t="s">
        <v>656</v>
      </c>
      <c r="L393" s="21" t="s">
        <v>656</v>
      </c>
    </row>
    <row r="394" spans="1:12" ht="18" customHeight="1">
      <c r="A394" s="15"/>
      <c r="B394" s="81"/>
      <c r="C394" s="18" t="s">
        <v>931</v>
      </c>
      <c r="D394" s="16" t="s">
        <v>85</v>
      </c>
      <c r="E394" s="19" t="s">
        <v>656</v>
      </c>
      <c r="F394" s="19" t="s">
        <v>656</v>
      </c>
      <c r="G394" s="19" t="s">
        <v>656</v>
      </c>
      <c r="H394" s="19" t="s">
        <v>656</v>
      </c>
      <c r="I394" s="20" t="s">
        <v>656</v>
      </c>
      <c r="J394" s="19" t="s">
        <v>656</v>
      </c>
      <c r="K394" s="19" t="s">
        <v>656</v>
      </c>
      <c r="L394" s="21" t="s">
        <v>656</v>
      </c>
    </row>
    <row r="395" spans="1:12" ht="18" customHeight="1">
      <c r="A395" s="15"/>
      <c r="B395" s="81"/>
      <c r="C395" s="1" t="s">
        <v>1060</v>
      </c>
      <c r="D395" s="16" t="s">
        <v>86</v>
      </c>
      <c r="E395" s="19" t="s">
        <v>656</v>
      </c>
      <c r="F395" s="19" t="s">
        <v>656</v>
      </c>
      <c r="G395" s="19" t="s">
        <v>656</v>
      </c>
      <c r="H395" s="19" t="s">
        <v>656</v>
      </c>
      <c r="I395" s="20" t="s">
        <v>656</v>
      </c>
      <c r="J395" s="19" t="s">
        <v>656</v>
      </c>
      <c r="K395" s="19" t="s">
        <v>656</v>
      </c>
      <c r="L395" s="21" t="s">
        <v>656</v>
      </c>
    </row>
    <row r="396" spans="1:12" ht="18" customHeight="1">
      <c r="A396" s="15"/>
      <c r="B396" s="81"/>
      <c r="C396" s="1" t="s">
        <v>937</v>
      </c>
      <c r="D396" s="16" t="s">
        <v>209</v>
      </c>
      <c r="E396" s="19" t="s">
        <v>656</v>
      </c>
      <c r="F396" s="19" t="s">
        <v>656</v>
      </c>
      <c r="G396" s="19" t="s">
        <v>656</v>
      </c>
      <c r="H396" s="19" t="s">
        <v>656</v>
      </c>
      <c r="I396" s="19" t="s">
        <v>656</v>
      </c>
      <c r="J396" s="19" t="s">
        <v>656</v>
      </c>
      <c r="K396" s="19" t="s">
        <v>656</v>
      </c>
      <c r="L396" s="21" t="s">
        <v>656</v>
      </c>
    </row>
    <row r="397" spans="1:12" ht="43.5" customHeight="1">
      <c r="A397" s="15"/>
      <c r="B397" s="745" t="s">
        <v>999</v>
      </c>
      <c r="C397" s="745"/>
      <c r="D397" s="16" t="s">
        <v>30</v>
      </c>
      <c r="E397" s="19">
        <f>F397+G397+H397+I397</f>
        <v>0</v>
      </c>
      <c r="F397" s="19"/>
      <c r="G397" s="19"/>
      <c r="H397" s="20"/>
      <c r="I397" s="19"/>
      <c r="J397" s="20"/>
      <c r="K397" s="19"/>
      <c r="L397" s="26"/>
    </row>
    <row r="398" spans="1:12" ht="18" customHeight="1">
      <c r="A398" s="15"/>
      <c r="B398" s="746"/>
      <c r="C398" s="18" t="s">
        <v>930</v>
      </c>
      <c r="D398" s="16" t="s">
        <v>31</v>
      </c>
      <c r="E398" s="19" t="s">
        <v>656</v>
      </c>
      <c r="F398" s="19" t="s">
        <v>656</v>
      </c>
      <c r="G398" s="19" t="s">
        <v>656</v>
      </c>
      <c r="H398" s="19" t="s">
        <v>656</v>
      </c>
      <c r="I398" s="19" t="s">
        <v>656</v>
      </c>
      <c r="J398" s="19" t="s">
        <v>656</v>
      </c>
      <c r="K398" s="19" t="s">
        <v>656</v>
      </c>
      <c r="L398" s="21" t="s">
        <v>656</v>
      </c>
    </row>
    <row r="399" spans="1:12" ht="18" customHeight="1">
      <c r="A399" s="832"/>
      <c r="B399" s="833"/>
      <c r="C399" s="834" t="s">
        <v>931</v>
      </c>
      <c r="D399" s="835" t="s">
        <v>32</v>
      </c>
      <c r="E399" s="836" t="s">
        <v>656</v>
      </c>
      <c r="F399" s="836" t="s">
        <v>656</v>
      </c>
      <c r="G399" s="836" t="s">
        <v>656</v>
      </c>
      <c r="H399" s="836" t="s">
        <v>656</v>
      </c>
      <c r="I399" s="836" t="s">
        <v>656</v>
      </c>
      <c r="J399" s="836" t="s">
        <v>656</v>
      </c>
      <c r="K399" s="836" t="s">
        <v>656</v>
      </c>
      <c r="L399" s="837" t="s">
        <v>656</v>
      </c>
    </row>
    <row r="400" spans="1:12" ht="18" customHeight="1">
      <c r="A400" s="15"/>
      <c r="B400" s="81"/>
      <c r="C400" s="1" t="s">
        <v>937</v>
      </c>
      <c r="D400" s="835" t="s">
        <v>211</v>
      </c>
      <c r="E400" s="19" t="s">
        <v>656</v>
      </c>
      <c r="F400" s="19" t="s">
        <v>656</v>
      </c>
      <c r="G400" s="19" t="s">
        <v>656</v>
      </c>
      <c r="H400" s="19" t="s">
        <v>656</v>
      </c>
      <c r="I400" s="19" t="s">
        <v>656</v>
      </c>
      <c r="J400" s="19" t="s">
        <v>656</v>
      </c>
      <c r="K400" s="19" t="s">
        <v>656</v>
      </c>
      <c r="L400" s="21" t="s">
        <v>656</v>
      </c>
    </row>
    <row r="401" spans="1:12" ht="30" customHeight="1">
      <c r="A401" s="201"/>
      <c r="B401" s="745" t="s">
        <v>214</v>
      </c>
      <c r="C401" s="745"/>
      <c r="D401" s="2" t="s">
        <v>261</v>
      </c>
      <c r="E401" s="19">
        <f>F401+G401+H401+I401</f>
        <v>0</v>
      </c>
      <c r="F401" s="23"/>
      <c r="G401" s="23"/>
      <c r="H401" s="20"/>
      <c r="I401" s="23"/>
      <c r="J401" s="20"/>
      <c r="K401" s="23"/>
      <c r="L401" s="26"/>
    </row>
    <row r="402" spans="1:12" ht="18" customHeight="1">
      <c r="A402" s="201"/>
      <c r="B402" s="202"/>
      <c r="C402" s="1" t="s">
        <v>930</v>
      </c>
      <c r="D402" s="2" t="s">
        <v>262</v>
      </c>
      <c r="E402" s="23" t="s">
        <v>656</v>
      </c>
      <c r="F402" s="23" t="s">
        <v>656</v>
      </c>
      <c r="G402" s="23" t="s">
        <v>656</v>
      </c>
      <c r="H402" s="23" t="s">
        <v>656</v>
      </c>
      <c r="I402" s="23" t="s">
        <v>656</v>
      </c>
      <c r="J402" s="23" t="s">
        <v>656</v>
      </c>
      <c r="K402" s="23" t="s">
        <v>656</v>
      </c>
      <c r="L402" s="25" t="s">
        <v>656</v>
      </c>
    </row>
    <row r="403" spans="1:12" ht="18" customHeight="1">
      <c r="A403" s="201"/>
      <c r="B403" s="202"/>
      <c r="C403" s="1" t="s">
        <v>931</v>
      </c>
      <c r="D403" s="2" t="s">
        <v>263</v>
      </c>
      <c r="E403" s="23" t="s">
        <v>656</v>
      </c>
      <c r="F403" s="23" t="s">
        <v>656</v>
      </c>
      <c r="G403" s="23" t="s">
        <v>656</v>
      </c>
      <c r="H403" s="23" t="s">
        <v>656</v>
      </c>
      <c r="I403" s="23" t="s">
        <v>656</v>
      </c>
      <c r="J403" s="23" t="s">
        <v>656</v>
      </c>
      <c r="K403" s="23" t="s">
        <v>656</v>
      </c>
      <c r="L403" s="25" t="s">
        <v>656</v>
      </c>
    </row>
    <row r="404" spans="1:12" ht="18" customHeight="1">
      <c r="A404" s="201"/>
      <c r="B404" s="202"/>
      <c r="C404" s="1" t="s">
        <v>1060</v>
      </c>
      <c r="D404" s="2" t="s">
        <v>115</v>
      </c>
      <c r="E404" s="23" t="s">
        <v>656</v>
      </c>
      <c r="F404" s="23" t="s">
        <v>656</v>
      </c>
      <c r="G404" s="23" t="s">
        <v>656</v>
      </c>
      <c r="H404" s="23" t="s">
        <v>656</v>
      </c>
      <c r="I404" s="23" t="s">
        <v>656</v>
      </c>
      <c r="J404" s="23" t="s">
        <v>656</v>
      </c>
      <c r="K404" s="23" t="s">
        <v>656</v>
      </c>
      <c r="L404" s="25" t="s">
        <v>656</v>
      </c>
    </row>
    <row r="405" spans="1:12" ht="18" customHeight="1">
      <c r="A405" s="15"/>
      <c r="B405" s="81"/>
      <c r="C405" s="1" t="s">
        <v>937</v>
      </c>
      <c r="D405" s="2" t="s">
        <v>213</v>
      </c>
      <c r="E405" s="19" t="s">
        <v>656</v>
      </c>
      <c r="F405" s="19" t="s">
        <v>656</v>
      </c>
      <c r="G405" s="19" t="s">
        <v>656</v>
      </c>
      <c r="H405" s="19" t="s">
        <v>656</v>
      </c>
      <c r="I405" s="19" t="s">
        <v>656</v>
      </c>
      <c r="J405" s="19" t="s">
        <v>656</v>
      </c>
      <c r="K405" s="19" t="s">
        <v>656</v>
      </c>
      <c r="L405" s="21" t="s">
        <v>656</v>
      </c>
    </row>
    <row r="406" spans="1:12" ht="30" customHeight="1">
      <c r="A406" s="201"/>
      <c r="B406" s="745" t="s">
        <v>215</v>
      </c>
      <c r="C406" s="745"/>
      <c r="D406" s="2" t="s">
        <v>116</v>
      </c>
      <c r="E406" s="19">
        <f>F406+G406+H406+I406</f>
        <v>0</v>
      </c>
      <c r="F406" s="23"/>
      <c r="G406" s="23"/>
      <c r="H406" s="20"/>
      <c r="I406" s="23"/>
      <c r="J406" s="20"/>
      <c r="K406" s="23"/>
      <c r="L406" s="26"/>
    </row>
    <row r="407" spans="1:12" ht="18" customHeight="1">
      <c r="A407" s="201"/>
      <c r="B407" s="202"/>
      <c r="C407" s="1" t="s">
        <v>930</v>
      </c>
      <c r="D407" s="2" t="s">
        <v>193</v>
      </c>
      <c r="E407" s="23" t="s">
        <v>656</v>
      </c>
      <c r="F407" s="23" t="s">
        <v>656</v>
      </c>
      <c r="G407" s="23" t="s">
        <v>656</v>
      </c>
      <c r="H407" s="23" t="s">
        <v>656</v>
      </c>
      <c r="I407" s="23" t="s">
        <v>656</v>
      </c>
      <c r="J407" s="23" t="s">
        <v>656</v>
      </c>
      <c r="K407" s="23" t="s">
        <v>656</v>
      </c>
      <c r="L407" s="25" t="s">
        <v>656</v>
      </c>
    </row>
    <row r="408" spans="1:12" ht="18" customHeight="1">
      <c r="A408" s="201"/>
      <c r="B408" s="202"/>
      <c r="C408" s="1" t="s">
        <v>931</v>
      </c>
      <c r="D408" s="2" t="s">
        <v>194</v>
      </c>
      <c r="E408" s="23" t="s">
        <v>656</v>
      </c>
      <c r="F408" s="23" t="s">
        <v>656</v>
      </c>
      <c r="G408" s="23" t="s">
        <v>656</v>
      </c>
      <c r="H408" s="23" t="s">
        <v>656</v>
      </c>
      <c r="I408" s="23" t="s">
        <v>656</v>
      </c>
      <c r="J408" s="23" t="s">
        <v>656</v>
      </c>
      <c r="K408" s="23" t="s">
        <v>656</v>
      </c>
      <c r="L408" s="25" t="s">
        <v>656</v>
      </c>
    </row>
    <row r="409" spans="1:12" ht="18" customHeight="1">
      <c r="A409" s="747"/>
      <c r="B409" s="748"/>
      <c r="C409" s="749" t="s">
        <v>1060</v>
      </c>
      <c r="D409" s="33" t="s">
        <v>195</v>
      </c>
      <c r="E409" s="750"/>
      <c r="F409" s="750"/>
      <c r="G409" s="750"/>
      <c r="H409" s="750"/>
      <c r="I409" s="750"/>
      <c r="J409" s="750"/>
      <c r="K409" s="750"/>
      <c r="L409" s="751"/>
    </row>
    <row r="410" spans="1:12" ht="18" customHeight="1">
      <c r="A410" s="838"/>
      <c r="B410" s="839"/>
      <c r="C410" s="749" t="s">
        <v>937</v>
      </c>
      <c r="D410" s="33" t="s">
        <v>199</v>
      </c>
      <c r="E410" s="840" t="s">
        <v>656</v>
      </c>
      <c r="F410" s="840" t="s">
        <v>656</v>
      </c>
      <c r="G410" s="840" t="s">
        <v>656</v>
      </c>
      <c r="H410" s="840" t="s">
        <v>656</v>
      </c>
      <c r="I410" s="840" t="s">
        <v>656</v>
      </c>
      <c r="J410" s="840" t="s">
        <v>656</v>
      </c>
      <c r="K410" s="840" t="s">
        <v>656</v>
      </c>
      <c r="L410" s="841" t="s">
        <v>656</v>
      </c>
    </row>
    <row r="411" spans="1:12" s="3" customFormat="1" ht="15.75">
      <c r="A411" s="621" t="s">
        <v>1385</v>
      </c>
      <c r="B411" s="90"/>
      <c r="C411" s="91"/>
      <c r="D411" s="752" t="s">
        <v>1277</v>
      </c>
      <c r="E411" s="842">
        <f>F411+G411+H411+I411</f>
        <v>0</v>
      </c>
      <c r="F411" s="842">
        <f>F412+F413</f>
        <v>0</v>
      </c>
      <c r="G411" s="842">
        <f aca="true" t="shared" si="148" ref="G411:L411">G412+G413</f>
        <v>0</v>
      </c>
      <c r="H411" s="842">
        <f t="shared" si="148"/>
        <v>0</v>
      </c>
      <c r="I411" s="842">
        <f t="shared" si="148"/>
        <v>0</v>
      </c>
      <c r="J411" s="842">
        <f t="shared" si="148"/>
        <v>0</v>
      </c>
      <c r="K411" s="842">
        <f t="shared" si="148"/>
        <v>0</v>
      </c>
      <c r="L411" s="843">
        <f t="shared" si="148"/>
        <v>0</v>
      </c>
    </row>
    <row r="412" spans="1:12" s="3" customFormat="1" ht="25.5" customHeight="1">
      <c r="A412" s="6"/>
      <c r="B412" s="90" t="s">
        <v>1276</v>
      </c>
      <c r="C412" s="91"/>
      <c r="D412" s="2" t="s">
        <v>1278</v>
      </c>
      <c r="E412" s="54">
        <f aca="true" t="shared" si="149" ref="E412:E461">F412+G412+H412+I412</f>
        <v>0</v>
      </c>
      <c r="F412" s="844"/>
      <c r="G412" s="844"/>
      <c r="H412" s="844"/>
      <c r="I412" s="845"/>
      <c r="J412" s="844"/>
      <c r="K412" s="844"/>
      <c r="L412" s="846"/>
    </row>
    <row r="413" spans="1:12" s="3" customFormat="1" ht="32.25" customHeight="1">
      <c r="A413" s="6"/>
      <c r="B413" s="90" t="s">
        <v>1379</v>
      </c>
      <c r="C413" s="91"/>
      <c r="D413" s="2" t="s">
        <v>1386</v>
      </c>
      <c r="E413" s="54">
        <f t="shared" si="149"/>
        <v>0</v>
      </c>
      <c r="F413" s="27"/>
      <c r="G413" s="27"/>
      <c r="H413" s="27"/>
      <c r="I413" s="27"/>
      <c r="J413" s="27"/>
      <c r="K413" s="27"/>
      <c r="L413" s="28"/>
    </row>
    <row r="414" spans="1:12" s="3" customFormat="1" ht="55.5" customHeight="1">
      <c r="A414" s="177" t="s">
        <v>1263</v>
      </c>
      <c r="B414" s="85"/>
      <c r="C414" s="85"/>
      <c r="D414" s="847" t="s">
        <v>1121</v>
      </c>
      <c r="E414" s="292">
        <f t="shared" si="149"/>
        <v>0</v>
      </c>
      <c r="F414" s="51">
        <f>F415+F419+F423+F427+F431+F435+F439+F443+F447+F451+F456+F459</f>
        <v>0</v>
      </c>
      <c r="G414" s="51">
        <f aca="true" t="shared" si="150" ref="G414:L414">G415+G419+G423+G427+G431+G435+G439+G443+G447+G451+G456+G459</f>
        <v>0</v>
      </c>
      <c r="H414" s="51">
        <f t="shared" si="150"/>
        <v>0</v>
      </c>
      <c r="I414" s="51">
        <f t="shared" si="150"/>
        <v>0</v>
      </c>
      <c r="J414" s="51">
        <f t="shared" si="150"/>
        <v>0</v>
      </c>
      <c r="K414" s="51">
        <f t="shared" si="150"/>
        <v>0</v>
      </c>
      <c r="L414" s="848">
        <f t="shared" si="150"/>
        <v>0</v>
      </c>
    </row>
    <row r="415" spans="1:12" s="3" customFormat="1" ht="36.75" customHeight="1">
      <c r="A415" s="231"/>
      <c r="B415" s="849" t="s">
        <v>1155</v>
      </c>
      <c r="C415" s="226"/>
      <c r="D415" s="425" t="s">
        <v>1093</v>
      </c>
      <c r="E415" s="292">
        <f t="shared" si="149"/>
        <v>0</v>
      </c>
      <c r="F415" s="292">
        <f>F416+F417+F418</f>
        <v>0</v>
      </c>
      <c r="G415" s="292">
        <f aca="true" t="shared" si="151" ref="G415:L415">G416+G417+G418</f>
        <v>0</v>
      </c>
      <c r="H415" s="292">
        <f t="shared" si="151"/>
        <v>0</v>
      </c>
      <c r="I415" s="292">
        <f t="shared" si="151"/>
        <v>0</v>
      </c>
      <c r="J415" s="292">
        <f t="shared" si="151"/>
        <v>0</v>
      </c>
      <c r="K415" s="292">
        <f t="shared" si="151"/>
        <v>0</v>
      </c>
      <c r="L415" s="850">
        <f t="shared" si="151"/>
        <v>0</v>
      </c>
    </row>
    <row r="416" spans="1:12" s="3" customFormat="1" ht="15.75">
      <c r="A416" s="201"/>
      <c r="B416" s="202"/>
      <c r="C416" s="1" t="s">
        <v>930</v>
      </c>
      <c r="D416" s="2" t="s">
        <v>1094</v>
      </c>
      <c r="E416" s="54">
        <f t="shared" si="149"/>
        <v>0</v>
      </c>
      <c r="F416" s="27"/>
      <c r="G416" s="27"/>
      <c r="H416" s="27"/>
      <c r="I416" s="357"/>
      <c r="J416" s="27"/>
      <c r="K416" s="27"/>
      <c r="L416" s="28"/>
    </row>
    <row r="417" spans="1:12" s="3" customFormat="1" ht="15.75">
      <c r="A417" s="201"/>
      <c r="B417" s="202"/>
      <c r="C417" s="1" t="s">
        <v>931</v>
      </c>
      <c r="D417" s="2" t="s">
        <v>1095</v>
      </c>
      <c r="E417" s="54">
        <f t="shared" si="149"/>
        <v>0</v>
      </c>
      <c r="F417" s="27"/>
      <c r="G417" s="27"/>
      <c r="H417" s="27"/>
      <c r="I417" s="357"/>
      <c r="J417" s="27"/>
      <c r="K417" s="27"/>
      <c r="L417" s="28"/>
    </row>
    <row r="418" spans="1:12" s="3" customFormat="1" ht="15.75">
      <c r="A418" s="747"/>
      <c r="B418" s="748"/>
      <c r="C418" s="749" t="s">
        <v>1060</v>
      </c>
      <c r="D418" s="33" t="s">
        <v>1096</v>
      </c>
      <c r="E418" s="54">
        <f t="shared" si="149"/>
        <v>0</v>
      </c>
      <c r="F418" s="347"/>
      <c r="G418" s="347"/>
      <c r="H418" s="347"/>
      <c r="I418" s="851"/>
      <c r="J418" s="347"/>
      <c r="K418" s="347"/>
      <c r="L418" s="852"/>
    </row>
    <row r="419" spans="1:12" s="3" customFormat="1" ht="22.5" customHeight="1">
      <c r="A419" s="762"/>
      <c r="B419" s="763" t="s">
        <v>1156</v>
      </c>
      <c r="C419" s="764"/>
      <c r="D419" s="425" t="s">
        <v>1097</v>
      </c>
      <c r="E419" s="54">
        <f t="shared" si="149"/>
        <v>0</v>
      </c>
      <c r="F419" s="844">
        <f>SUM(F420:F422)</f>
        <v>0</v>
      </c>
      <c r="G419" s="844">
        <f aca="true" t="shared" si="152" ref="G419:L419">SUM(G420:G422)</f>
        <v>0</v>
      </c>
      <c r="H419" s="844">
        <f t="shared" si="152"/>
        <v>0</v>
      </c>
      <c r="I419" s="844">
        <f t="shared" si="152"/>
        <v>0</v>
      </c>
      <c r="J419" s="844">
        <f t="shared" si="152"/>
        <v>0</v>
      </c>
      <c r="K419" s="844">
        <f t="shared" si="152"/>
        <v>0</v>
      </c>
      <c r="L419" s="846">
        <f t="shared" si="152"/>
        <v>0</v>
      </c>
    </row>
    <row r="420" spans="1:12" s="3" customFormat="1" ht="15.75">
      <c r="A420" s="201"/>
      <c r="B420" s="202"/>
      <c r="C420" s="1" t="s">
        <v>930</v>
      </c>
      <c r="D420" s="2" t="s">
        <v>1098</v>
      </c>
      <c r="E420" s="54">
        <f t="shared" si="149"/>
        <v>0</v>
      </c>
      <c r="F420" s="27"/>
      <c r="G420" s="27"/>
      <c r="H420" s="27"/>
      <c r="I420" s="357"/>
      <c r="J420" s="27"/>
      <c r="K420" s="27"/>
      <c r="L420" s="28"/>
    </row>
    <row r="421" spans="1:12" s="3" customFormat="1" ht="15.75">
      <c r="A421" s="201"/>
      <c r="B421" s="202"/>
      <c r="C421" s="1" t="s">
        <v>931</v>
      </c>
      <c r="D421" s="2" t="s">
        <v>1099</v>
      </c>
      <c r="E421" s="54">
        <f t="shared" si="149"/>
        <v>0</v>
      </c>
      <c r="F421" s="27"/>
      <c r="G421" s="27"/>
      <c r="H421" s="27"/>
      <c r="I421" s="357"/>
      <c r="J421" s="27"/>
      <c r="K421" s="27"/>
      <c r="L421" s="28"/>
    </row>
    <row r="422" spans="1:12" s="3" customFormat="1" ht="15.75">
      <c r="A422" s="747"/>
      <c r="B422" s="748"/>
      <c r="C422" s="749" t="s">
        <v>1060</v>
      </c>
      <c r="D422" s="33" t="s">
        <v>1100</v>
      </c>
      <c r="E422" s="54">
        <f t="shared" si="149"/>
        <v>0</v>
      </c>
      <c r="F422" s="347"/>
      <c r="G422" s="347"/>
      <c r="H422" s="347"/>
      <c r="I422" s="851"/>
      <c r="J422" s="347"/>
      <c r="K422" s="347"/>
      <c r="L422" s="852"/>
    </row>
    <row r="423" spans="1:12" s="3" customFormat="1" ht="15.75">
      <c r="A423" s="762"/>
      <c r="B423" s="763" t="s">
        <v>1157</v>
      </c>
      <c r="C423" s="764"/>
      <c r="D423" s="425" t="s">
        <v>1101</v>
      </c>
      <c r="E423" s="54">
        <f t="shared" si="149"/>
        <v>0</v>
      </c>
      <c r="F423" s="844">
        <f>SUM(F424:F426)</f>
        <v>0</v>
      </c>
      <c r="G423" s="844">
        <f aca="true" t="shared" si="153" ref="G423:L423">SUM(G424:G426)</f>
        <v>0</v>
      </c>
      <c r="H423" s="844">
        <f t="shared" si="153"/>
        <v>0</v>
      </c>
      <c r="I423" s="844">
        <f t="shared" si="153"/>
        <v>0</v>
      </c>
      <c r="J423" s="844">
        <f t="shared" si="153"/>
        <v>0</v>
      </c>
      <c r="K423" s="844">
        <f t="shared" si="153"/>
        <v>0</v>
      </c>
      <c r="L423" s="846">
        <f t="shared" si="153"/>
        <v>0</v>
      </c>
    </row>
    <row r="424" spans="1:12" s="3" customFormat="1" ht="15.75">
      <c r="A424" s="201"/>
      <c r="B424" s="202"/>
      <c r="C424" s="1" t="s">
        <v>930</v>
      </c>
      <c r="D424" s="2" t="s">
        <v>1102</v>
      </c>
      <c r="E424" s="54">
        <f t="shared" si="149"/>
        <v>0</v>
      </c>
      <c r="F424" s="27"/>
      <c r="G424" s="27"/>
      <c r="H424" s="27"/>
      <c r="I424" s="357"/>
      <c r="J424" s="27"/>
      <c r="K424" s="27"/>
      <c r="L424" s="28"/>
    </row>
    <row r="425" spans="1:12" s="3" customFormat="1" ht="15.75">
      <c r="A425" s="201"/>
      <c r="B425" s="202"/>
      <c r="C425" s="1" t="s">
        <v>931</v>
      </c>
      <c r="D425" s="2" t="s">
        <v>1103</v>
      </c>
      <c r="E425" s="54">
        <f t="shared" si="149"/>
        <v>0</v>
      </c>
      <c r="F425" s="27"/>
      <c r="G425" s="27"/>
      <c r="H425" s="27"/>
      <c r="I425" s="357"/>
      <c r="J425" s="27"/>
      <c r="K425" s="27"/>
      <c r="L425" s="28"/>
    </row>
    <row r="426" spans="1:12" s="3" customFormat="1" ht="15.75">
      <c r="A426" s="747"/>
      <c r="B426" s="748"/>
      <c r="C426" s="749" t="s">
        <v>1060</v>
      </c>
      <c r="D426" s="33" t="s">
        <v>1104</v>
      </c>
      <c r="E426" s="54">
        <f t="shared" si="149"/>
        <v>0</v>
      </c>
      <c r="F426" s="347"/>
      <c r="G426" s="347"/>
      <c r="H426" s="347"/>
      <c r="I426" s="851"/>
      <c r="J426" s="347"/>
      <c r="K426" s="347"/>
      <c r="L426" s="852"/>
    </row>
    <row r="427" spans="1:12" s="3" customFormat="1" ht="33.75" customHeight="1">
      <c r="A427" s="762"/>
      <c r="B427" s="773" t="s">
        <v>1158</v>
      </c>
      <c r="C427" s="774"/>
      <c r="D427" s="425" t="s">
        <v>1105</v>
      </c>
      <c r="E427" s="54">
        <f t="shared" si="149"/>
        <v>0</v>
      </c>
      <c r="F427" s="844">
        <f>F428+F429+F430</f>
        <v>0</v>
      </c>
      <c r="G427" s="844">
        <f aca="true" t="shared" si="154" ref="G427:L427">G428+G429+G430</f>
        <v>0</v>
      </c>
      <c r="H427" s="844">
        <f t="shared" si="154"/>
        <v>0</v>
      </c>
      <c r="I427" s="844">
        <f t="shared" si="154"/>
        <v>0</v>
      </c>
      <c r="J427" s="844">
        <f t="shared" si="154"/>
        <v>0</v>
      </c>
      <c r="K427" s="844">
        <f t="shared" si="154"/>
        <v>0</v>
      </c>
      <c r="L427" s="846">
        <f t="shared" si="154"/>
        <v>0</v>
      </c>
    </row>
    <row r="428" spans="1:12" s="3" customFormat="1" ht="15.75">
      <c r="A428" s="201"/>
      <c r="B428" s="202"/>
      <c r="C428" s="1" t="s">
        <v>930</v>
      </c>
      <c r="D428" s="2" t="s">
        <v>1106</v>
      </c>
      <c r="E428" s="54">
        <f t="shared" si="149"/>
        <v>0</v>
      </c>
      <c r="F428" s="27"/>
      <c r="G428" s="27"/>
      <c r="H428" s="27"/>
      <c r="I428" s="357"/>
      <c r="J428" s="27"/>
      <c r="K428" s="27"/>
      <c r="L428" s="28"/>
    </row>
    <row r="429" spans="1:12" s="3" customFormat="1" ht="15.75">
      <c r="A429" s="201"/>
      <c r="B429" s="202"/>
      <c r="C429" s="1" t="s">
        <v>931</v>
      </c>
      <c r="D429" s="2" t="s">
        <v>1107</v>
      </c>
      <c r="E429" s="54">
        <f t="shared" si="149"/>
        <v>0</v>
      </c>
      <c r="F429" s="27"/>
      <c r="G429" s="27"/>
      <c r="H429" s="27"/>
      <c r="I429" s="357"/>
      <c r="J429" s="27"/>
      <c r="K429" s="27"/>
      <c r="L429" s="28"/>
    </row>
    <row r="430" spans="1:12" s="3" customFormat="1" ht="15.75">
      <c r="A430" s="747"/>
      <c r="B430" s="748"/>
      <c r="C430" s="749" t="s">
        <v>1060</v>
      </c>
      <c r="D430" s="33" t="s">
        <v>1108</v>
      </c>
      <c r="E430" s="54">
        <f t="shared" si="149"/>
        <v>0</v>
      </c>
      <c r="F430" s="347"/>
      <c r="G430" s="347"/>
      <c r="H430" s="347"/>
      <c r="I430" s="851"/>
      <c r="J430" s="347"/>
      <c r="K430" s="347"/>
      <c r="L430" s="852"/>
    </row>
    <row r="431" spans="1:12" s="3" customFormat="1" ht="35.25" customHeight="1">
      <c r="A431" s="762"/>
      <c r="B431" s="773" t="s">
        <v>1159</v>
      </c>
      <c r="C431" s="774"/>
      <c r="D431" s="425" t="s">
        <v>1109</v>
      </c>
      <c r="E431" s="54">
        <f t="shared" si="149"/>
        <v>0</v>
      </c>
      <c r="F431" s="853">
        <f>SUM(F432:F434)</f>
        <v>0</v>
      </c>
      <c r="G431" s="853">
        <f aca="true" t="shared" si="155" ref="G431:L431">SUM(G432:G434)</f>
        <v>0</v>
      </c>
      <c r="H431" s="853">
        <f t="shared" si="155"/>
        <v>0</v>
      </c>
      <c r="I431" s="853">
        <f t="shared" si="155"/>
        <v>0</v>
      </c>
      <c r="J431" s="853">
        <f t="shared" si="155"/>
        <v>0</v>
      </c>
      <c r="K431" s="853">
        <f t="shared" si="155"/>
        <v>0</v>
      </c>
      <c r="L431" s="854">
        <f t="shared" si="155"/>
        <v>0</v>
      </c>
    </row>
    <row r="432" spans="1:12" s="3" customFormat="1" ht="15.75">
      <c r="A432" s="201"/>
      <c r="B432" s="202"/>
      <c r="C432" s="1" t="s">
        <v>930</v>
      </c>
      <c r="D432" s="2" t="s">
        <v>1110</v>
      </c>
      <c r="E432" s="54">
        <f t="shared" si="149"/>
        <v>0</v>
      </c>
      <c r="F432" s="27"/>
      <c r="G432" s="27"/>
      <c r="H432" s="27"/>
      <c r="I432" s="357"/>
      <c r="J432" s="27"/>
      <c r="K432" s="27"/>
      <c r="L432" s="28"/>
    </row>
    <row r="433" spans="1:12" s="3" customFormat="1" ht="15.75">
      <c r="A433" s="201"/>
      <c r="B433" s="202"/>
      <c r="C433" s="1" t="s">
        <v>931</v>
      </c>
      <c r="D433" s="2" t="s">
        <v>1111</v>
      </c>
      <c r="E433" s="54">
        <f t="shared" si="149"/>
        <v>0</v>
      </c>
      <c r="F433" s="27"/>
      <c r="G433" s="27"/>
      <c r="H433" s="27"/>
      <c r="I433" s="357"/>
      <c r="J433" s="27"/>
      <c r="K433" s="27"/>
      <c r="L433" s="28"/>
    </row>
    <row r="434" spans="1:12" s="3" customFormat="1" ht="15.75">
      <c r="A434" s="747"/>
      <c r="B434" s="748"/>
      <c r="C434" s="749" t="s">
        <v>1060</v>
      </c>
      <c r="D434" s="33" t="s">
        <v>1112</v>
      </c>
      <c r="E434" s="54">
        <f t="shared" si="149"/>
        <v>0</v>
      </c>
      <c r="F434" s="347"/>
      <c r="G434" s="347"/>
      <c r="H434" s="347"/>
      <c r="I434" s="851"/>
      <c r="J434" s="347"/>
      <c r="K434" s="347"/>
      <c r="L434" s="852"/>
    </row>
    <row r="435" spans="1:12" s="3" customFormat="1" ht="31.5" customHeight="1">
      <c r="A435" s="762"/>
      <c r="B435" s="773" t="s">
        <v>1160</v>
      </c>
      <c r="C435" s="774"/>
      <c r="D435" s="425" t="s">
        <v>1113</v>
      </c>
      <c r="E435" s="54">
        <f t="shared" si="149"/>
        <v>0</v>
      </c>
      <c r="F435" s="853">
        <f>SUM(F436:F438)</f>
        <v>0</v>
      </c>
      <c r="G435" s="853">
        <f aca="true" t="shared" si="156" ref="G435:L435">SUM(G436:G438)</f>
        <v>0</v>
      </c>
      <c r="H435" s="853">
        <f t="shared" si="156"/>
        <v>0</v>
      </c>
      <c r="I435" s="853">
        <f t="shared" si="156"/>
        <v>0</v>
      </c>
      <c r="J435" s="853">
        <f t="shared" si="156"/>
        <v>0</v>
      </c>
      <c r="K435" s="853">
        <f t="shared" si="156"/>
        <v>0</v>
      </c>
      <c r="L435" s="854">
        <f t="shared" si="156"/>
        <v>0</v>
      </c>
    </row>
    <row r="436" spans="1:12" s="3" customFormat="1" ht="15.75">
      <c r="A436" s="201"/>
      <c r="B436" s="202"/>
      <c r="C436" s="1" t="s">
        <v>930</v>
      </c>
      <c r="D436" s="2" t="s">
        <v>1114</v>
      </c>
      <c r="E436" s="54">
        <f t="shared" si="149"/>
        <v>0</v>
      </c>
      <c r="F436" s="27"/>
      <c r="G436" s="27"/>
      <c r="H436" s="27"/>
      <c r="I436" s="357"/>
      <c r="J436" s="27"/>
      <c r="K436" s="27"/>
      <c r="L436" s="28"/>
    </row>
    <row r="437" spans="1:12" s="3" customFormat="1" ht="15.75">
      <c r="A437" s="201"/>
      <c r="B437" s="202"/>
      <c r="C437" s="1" t="s">
        <v>931</v>
      </c>
      <c r="D437" s="2" t="s">
        <v>1115</v>
      </c>
      <c r="E437" s="54">
        <f t="shared" si="149"/>
        <v>0</v>
      </c>
      <c r="F437" s="27"/>
      <c r="G437" s="27"/>
      <c r="H437" s="27"/>
      <c r="I437" s="357"/>
      <c r="J437" s="27"/>
      <c r="K437" s="27"/>
      <c r="L437" s="28"/>
    </row>
    <row r="438" spans="1:12" s="3" customFormat="1" ht="15.75">
      <c r="A438" s="747"/>
      <c r="B438" s="748"/>
      <c r="C438" s="749" t="s">
        <v>1060</v>
      </c>
      <c r="D438" s="33" t="s">
        <v>1116</v>
      </c>
      <c r="E438" s="54">
        <f t="shared" si="149"/>
        <v>0</v>
      </c>
      <c r="F438" s="347"/>
      <c r="G438" s="347"/>
      <c r="H438" s="347"/>
      <c r="I438" s="851"/>
      <c r="J438" s="347"/>
      <c r="K438" s="347"/>
      <c r="L438" s="852"/>
    </row>
    <row r="439" spans="1:12" s="3" customFormat="1" ht="37.5" customHeight="1">
      <c r="A439" s="762"/>
      <c r="B439" s="773" t="s">
        <v>1161</v>
      </c>
      <c r="C439" s="774"/>
      <c r="D439" s="425" t="s">
        <v>1117</v>
      </c>
      <c r="E439" s="54">
        <f t="shared" si="149"/>
        <v>0</v>
      </c>
      <c r="F439" s="844">
        <f>SUM(F440:F442)</f>
        <v>0</v>
      </c>
      <c r="G439" s="844">
        <f aca="true" t="shared" si="157" ref="G439:L439">SUM(G440:G442)</f>
        <v>0</v>
      </c>
      <c r="H439" s="844">
        <f t="shared" si="157"/>
        <v>0</v>
      </c>
      <c r="I439" s="844">
        <f t="shared" si="157"/>
        <v>0</v>
      </c>
      <c r="J439" s="844">
        <f t="shared" si="157"/>
        <v>0</v>
      </c>
      <c r="K439" s="844">
        <f t="shared" si="157"/>
        <v>0</v>
      </c>
      <c r="L439" s="846">
        <f t="shared" si="157"/>
        <v>0</v>
      </c>
    </row>
    <row r="440" spans="1:12" s="3" customFormat="1" ht="15.75">
      <c r="A440" s="201"/>
      <c r="B440" s="202"/>
      <c r="C440" s="1" t="s">
        <v>930</v>
      </c>
      <c r="D440" s="2" t="s">
        <v>1118</v>
      </c>
      <c r="E440" s="54">
        <f t="shared" si="149"/>
        <v>0</v>
      </c>
      <c r="F440" s="27"/>
      <c r="G440" s="27"/>
      <c r="H440" s="27"/>
      <c r="I440" s="357"/>
      <c r="J440" s="27"/>
      <c r="K440" s="27"/>
      <c r="L440" s="28"/>
    </row>
    <row r="441" spans="1:12" s="3" customFormat="1" ht="15.75">
      <c r="A441" s="201"/>
      <c r="B441" s="202"/>
      <c r="C441" s="1" t="s">
        <v>931</v>
      </c>
      <c r="D441" s="2" t="s">
        <v>1119</v>
      </c>
      <c r="E441" s="54">
        <f t="shared" si="149"/>
        <v>0</v>
      </c>
      <c r="F441" s="27"/>
      <c r="G441" s="27"/>
      <c r="H441" s="27"/>
      <c r="I441" s="357"/>
      <c r="J441" s="27"/>
      <c r="K441" s="27"/>
      <c r="L441" s="28"/>
    </row>
    <row r="442" spans="1:12" s="3" customFormat="1" ht="15.75">
      <c r="A442" s="747"/>
      <c r="B442" s="748"/>
      <c r="C442" s="749" t="s">
        <v>1060</v>
      </c>
      <c r="D442" s="33" t="s">
        <v>1120</v>
      </c>
      <c r="E442" s="54">
        <f t="shared" si="149"/>
        <v>0</v>
      </c>
      <c r="F442" s="347"/>
      <c r="G442" s="347"/>
      <c r="H442" s="347"/>
      <c r="I442" s="851"/>
      <c r="J442" s="347"/>
      <c r="K442" s="347"/>
      <c r="L442" s="852"/>
    </row>
    <row r="443" spans="1:12" s="3" customFormat="1" ht="32.25" customHeight="1">
      <c r="A443" s="198"/>
      <c r="B443" s="855" t="s">
        <v>1295</v>
      </c>
      <c r="C443" s="856"/>
      <c r="D443" s="857" t="s">
        <v>1211</v>
      </c>
      <c r="E443" s="54">
        <f t="shared" si="149"/>
        <v>0</v>
      </c>
      <c r="F443" s="858">
        <f>SUM(F444:F446)</f>
        <v>0</v>
      </c>
      <c r="G443" s="858">
        <f aca="true" t="shared" si="158" ref="G443:L443">SUM(G444:G446)</f>
        <v>0</v>
      </c>
      <c r="H443" s="858">
        <f t="shared" si="158"/>
        <v>0</v>
      </c>
      <c r="I443" s="858">
        <f t="shared" si="158"/>
        <v>0</v>
      </c>
      <c r="J443" s="858">
        <f t="shared" si="158"/>
        <v>0</v>
      </c>
      <c r="K443" s="858">
        <f t="shared" si="158"/>
        <v>0</v>
      </c>
      <c r="L443" s="859">
        <f t="shared" si="158"/>
        <v>0</v>
      </c>
    </row>
    <row r="444" spans="1:12" s="3" customFormat="1" ht="15.75">
      <c r="A444" s="779"/>
      <c r="B444" s="780"/>
      <c r="C444" s="781" t="s">
        <v>930</v>
      </c>
      <c r="D444" s="782" t="s">
        <v>1212</v>
      </c>
      <c r="E444" s="54">
        <f t="shared" si="149"/>
        <v>0</v>
      </c>
      <c r="F444" s="860"/>
      <c r="G444" s="860"/>
      <c r="H444" s="860"/>
      <c r="I444" s="860"/>
      <c r="J444" s="860"/>
      <c r="K444" s="860"/>
      <c r="L444" s="861"/>
    </row>
    <row r="445" spans="1:12" s="3" customFormat="1" ht="15.75">
      <c r="A445" s="785"/>
      <c r="B445" s="786"/>
      <c r="C445" s="787" t="s">
        <v>931</v>
      </c>
      <c r="D445" s="788" t="s">
        <v>1213</v>
      </c>
      <c r="E445" s="54">
        <f t="shared" si="149"/>
        <v>0</v>
      </c>
      <c r="F445" s="862"/>
      <c r="G445" s="862"/>
      <c r="H445" s="862"/>
      <c r="I445" s="862"/>
      <c r="J445" s="862"/>
      <c r="K445" s="862"/>
      <c r="L445" s="863"/>
    </row>
    <row r="446" spans="1:12" s="3" customFormat="1" ht="15.75">
      <c r="A446" s="13"/>
      <c r="B446" s="14"/>
      <c r="C446" s="791" t="s">
        <v>1293</v>
      </c>
      <c r="D446" s="792" t="s">
        <v>1294</v>
      </c>
      <c r="E446" s="54">
        <f t="shared" si="149"/>
        <v>0</v>
      </c>
      <c r="F446" s="864"/>
      <c r="G446" s="864"/>
      <c r="H446" s="864"/>
      <c r="I446" s="864"/>
      <c r="J446" s="864"/>
      <c r="K446" s="864"/>
      <c r="L446" s="865"/>
    </row>
    <row r="447" spans="1:12" s="3" customFormat="1" ht="25.5" customHeight="1">
      <c r="A447" s="11"/>
      <c r="B447" s="190" t="s">
        <v>1258</v>
      </c>
      <c r="C447" s="84"/>
      <c r="D447" s="12" t="s">
        <v>1254</v>
      </c>
      <c r="E447" s="54">
        <f t="shared" si="149"/>
        <v>0</v>
      </c>
      <c r="F447" s="866">
        <f>SUM(F448:F450)</f>
        <v>0</v>
      </c>
      <c r="G447" s="866">
        <f aca="true" t="shared" si="159" ref="G447:L447">SUM(G448:G450)</f>
        <v>0</v>
      </c>
      <c r="H447" s="866">
        <f t="shared" si="159"/>
        <v>0</v>
      </c>
      <c r="I447" s="866">
        <f t="shared" si="159"/>
        <v>0</v>
      </c>
      <c r="J447" s="866">
        <f t="shared" si="159"/>
        <v>0</v>
      </c>
      <c r="K447" s="866">
        <f t="shared" si="159"/>
        <v>0</v>
      </c>
      <c r="L447" s="867">
        <f t="shared" si="159"/>
        <v>0</v>
      </c>
    </row>
    <row r="448" spans="1:12" s="3" customFormat="1" ht="15.75">
      <c r="A448" s="11"/>
      <c r="B448" s="181"/>
      <c r="C448" s="45" t="s">
        <v>1260</v>
      </c>
      <c r="D448" s="12" t="s">
        <v>1255</v>
      </c>
      <c r="E448" s="54">
        <f t="shared" si="149"/>
        <v>0</v>
      </c>
      <c r="F448" s="866"/>
      <c r="G448" s="866"/>
      <c r="H448" s="866"/>
      <c r="I448" s="866"/>
      <c r="J448" s="866"/>
      <c r="K448" s="866"/>
      <c r="L448" s="867"/>
    </row>
    <row r="449" spans="1:12" s="3" customFormat="1" ht="15.75">
      <c r="A449" s="11"/>
      <c r="B449" s="181"/>
      <c r="C449" s="45" t="s">
        <v>1261</v>
      </c>
      <c r="D449" s="12" t="s">
        <v>1256</v>
      </c>
      <c r="E449" s="54">
        <f t="shared" si="149"/>
        <v>0</v>
      </c>
      <c r="F449" s="866"/>
      <c r="G449" s="866"/>
      <c r="H449" s="866"/>
      <c r="I449" s="866"/>
      <c r="J449" s="866"/>
      <c r="K449" s="866"/>
      <c r="L449" s="867"/>
    </row>
    <row r="450" spans="1:12" s="3" customFormat="1" ht="15.75">
      <c r="A450" s="11"/>
      <c r="B450" s="181"/>
      <c r="C450" s="45" t="s">
        <v>1262</v>
      </c>
      <c r="D450" s="12" t="s">
        <v>1257</v>
      </c>
      <c r="E450" s="54">
        <f t="shared" si="149"/>
        <v>0</v>
      </c>
      <c r="F450" s="866"/>
      <c r="G450" s="866"/>
      <c r="H450" s="866"/>
      <c r="I450" s="866"/>
      <c r="J450" s="866"/>
      <c r="K450" s="866"/>
      <c r="L450" s="867"/>
    </row>
    <row r="451" spans="1:12" s="3" customFormat="1" ht="27" customHeight="1">
      <c r="A451" s="198"/>
      <c r="B451" s="855" t="s">
        <v>1253</v>
      </c>
      <c r="C451" s="856"/>
      <c r="D451" s="857" t="s">
        <v>1218</v>
      </c>
      <c r="E451" s="54">
        <f t="shared" si="149"/>
        <v>0</v>
      </c>
      <c r="F451" s="858">
        <f>SUM(F452:F455)</f>
        <v>0</v>
      </c>
      <c r="G451" s="858">
        <f aca="true" t="shared" si="160" ref="G451:L451">SUM(G452:G455)</f>
        <v>0</v>
      </c>
      <c r="H451" s="858">
        <f t="shared" si="160"/>
        <v>0</v>
      </c>
      <c r="I451" s="858">
        <f t="shared" si="160"/>
        <v>0</v>
      </c>
      <c r="J451" s="858">
        <f t="shared" si="160"/>
        <v>0</v>
      </c>
      <c r="K451" s="858">
        <f t="shared" si="160"/>
        <v>0</v>
      </c>
      <c r="L451" s="859">
        <f t="shared" si="160"/>
        <v>0</v>
      </c>
    </row>
    <row r="452" spans="1:12" s="3" customFormat="1" ht="15.75">
      <c r="A452" s="779"/>
      <c r="B452" s="780"/>
      <c r="C452" s="781" t="s">
        <v>930</v>
      </c>
      <c r="D452" s="782" t="s">
        <v>1219</v>
      </c>
      <c r="E452" s="54">
        <f t="shared" si="149"/>
        <v>0</v>
      </c>
      <c r="F452" s="860"/>
      <c r="G452" s="860"/>
      <c r="H452" s="860"/>
      <c r="I452" s="860"/>
      <c r="J452" s="860"/>
      <c r="K452" s="860"/>
      <c r="L452" s="861"/>
    </row>
    <row r="453" spans="1:12" s="3" customFormat="1" ht="15.75">
      <c r="A453" s="779"/>
      <c r="B453" s="780"/>
      <c r="C453" s="781" t="s">
        <v>931</v>
      </c>
      <c r="D453" s="782" t="s">
        <v>1220</v>
      </c>
      <c r="E453" s="54">
        <f t="shared" si="149"/>
        <v>0</v>
      </c>
      <c r="F453" s="860"/>
      <c r="G453" s="860"/>
      <c r="H453" s="860"/>
      <c r="I453" s="860"/>
      <c r="J453" s="860"/>
      <c r="K453" s="860"/>
      <c r="L453" s="861"/>
    </row>
    <row r="454" spans="1:12" s="3" customFormat="1" ht="15.75">
      <c r="A454" s="785"/>
      <c r="B454" s="786"/>
      <c r="C454" s="787" t="s">
        <v>1060</v>
      </c>
      <c r="D454" s="788" t="s">
        <v>1221</v>
      </c>
      <c r="E454" s="54">
        <f t="shared" si="149"/>
        <v>0</v>
      </c>
      <c r="F454" s="862"/>
      <c r="G454" s="862"/>
      <c r="H454" s="862"/>
      <c r="I454" s="862"/>
      <c r="J454" s="862"/>
      <c r="K454" s="862"/>
      <c r="L454" s="863"/>
    </row>
    <row r="455" spans="1:12" s="3" customFormat="1" ht="34.5" customHeight="1">
      <c r="A455" s="11"/>
      <c r="B455" s="181"/>
      <c r="C455" s="78" t="s">
        <v>1250</v>
      </c>
      <c r="D455" s="12" t="s">
        <v>1252</v>
      </c>
      <c r="E455" s="54">
        <f t="shared" si="149"/>
        <v>0</v>
      </c>
      <c r="F455" s="866"/>
      <c r="G455" s="866"/>
      <c r="H455" s="866"/>
      <c r="I455" s="866"/>
      <c r="J455" s="866"/>
      <c r="K455" s="866"/>
      <c r="L455" s="867"/>
    </row>
    <row r="456" spans="1:12" s="3" customFormat="1" ht="40.5" customHeight="1">
      <c r="A456" s="11"/>
      <c r="B456" s="802" t="s">
        <v>1247</v>
      </c>
      <c r="C456" s="803"/>
      <c r="D456" s="12" t="s">
        <v>1241</v>
      </c>
      <c r="E456" s="54">
        <f t="shared" si="149"/>
        <v>0</v>
      </c>
      <c r="F456" s="866">
        <f>F457+F458</f>
        <v>0</v>
      </c>
      <c r="G456" s="866">
        <f aca="true" t="shared" si="161" ref="G456:L456">G457+G458</f>
        <v>0</v>
      </c>
      <c r="H456" s="866">
        <f t="shared" si="161"/>
        <v>0</v>
      </c>
      <c r="I456" s="866">
        <f t="shared" si="161"/>
        <v>0</v>
      </c>
      <c r="J456" s="866">
        <f t="shared" si="161"/>
        <v>0</v>
      </c>
      <c r="K456" s="866">
        <f t="shared" si="161"/>
        <v>0</v>
      </c>
      <c r="L456" s="867">
        <f t="shared" si="161"/>
        <v>0</v>
      </c>
    </row>
    <row r="457" spans="1:12" s="3" customFormat="1" ht="15.75">
      <c r="A457" s="201"/>
      <c r="B457" s="202"/>
      <c r="C457" s="1" t="s">
        <v>930</v>
      </c>
      <c r="D457" s="2" t="s">
        <v>1242</v>
      </c>
      <c r="E457" s="54">
        <f t="shared" si="149"/>
        <v>0</v>
      </c>
      <c r="F457" s="27"/>
      <c r="G457" s="27"/>
      <c r="H457" s="27"/>
      <c r="I457" s="357"/>
      <c r="J457" s="27"/>
      <c r="K457" s="27"/>
      <c r="L457" s="28"/>
    </row>
    <row r="458" spans="1:12" s="3" customFormat="1" ht="15.75">
      <c r="A458" s="201"/>
      <c r="B458" s="202"/>
      <c r="C458" s="1" t="s">
        <v>931</v>
      </c>
      <c r="D458" s="2" t="s">
        <v>1243</v>
      </c>
      <c r="E458" s="54">
        <f t="shared" si="149"/>
        <v>0</v>
      </c>
      <c r="F458" s="27"/>
      <c r="G458" s="27"/>
      <c r="H458" s="27"/>
      <c r="I458" s="357"/>
      <c r="J458" s="27"/>
      <c r="K458" s="27"/>
      <c r="L458" s="28"/>
    </row>
    <row r="459" spans="1:12" s="3" customFormat="1" ht="30" customHeight="1">
      <c r="A459" s="11"/>
      <c r="B459" s="804" t="s">
        <v>1248</v>
      </c>
      <c r="C459" s="805"/>
      <c r="D459" s="12" t="s">
        <v>1244</v>
      </c>
      <c r="E459" s="54">
        <f t="shared" si="149"/>
        <v>0</v>
      </c>
      <c r="F459" s="866">
        <f>SUM(F460:F461)</f>
        <v>0</v>
      </c>
      <c r="G459" s="866">
        <f aca="true" t="shared" si="162" ref="G459:L459">SUM(G460:G461)</f>
        <v>0</v>
      </c>
      <c r="H459" s="866">
        <f t="shared" si="162"/>
        <v>0</v>
      </c>
      <c r="I459" s="866">
        <f t="shared" si="162"/>
        <v>0</v>
      </c>
      <c r="J459" s="866">
        <f t="shared" si="162"/>
        <v>0</v>
      </c>
      <c r="K459" s="866">
        <f t="shared" si="162"/>
        <v>0</v>
      </c>
      <c r="L459" s="867">
        <f t="shared" si="162"/>
        <v>0</v>
      </c>
    </row>
    <row r="460" spans="1:12" s="3" customFormat="1" ht="15.75">
      <c r="A460" s="201"/>
      <c r="B460" s="202"/>
      <c r="C460" s="1" t="s">
        <v>930</v>
      </c>
      <c r="D460" s="2" t="s">
        <v>1245</v>
      </c>
      <c r="E460" s="54">
        <f t="shared" si="149"/>
        <v>0</v>
      </c>
      <c r="F460" s="27"/>
      <c r="G460" s="27"/>
      <c r="H460" s="27"/>
      <c r="I460" s="357"/>
      <c r="J460" s="27"/>
      <c r="K460" s="27"/>
      <c r="L460" s="28"/>
    </row>
    <row r="461" spans="1:12" s="3" customFormat="1" ht="16.5" thickBot="1">
      <c r="A461" s="258"/>
      <c r="B461" s="259"/>
      <c r="C461" s="260" t="s">
        <v>931</v>
      </c>
      <c r="D461" s="368" t="s">
        <v>1246</v>
      </c>
      <c r="E461" s="868">
        <f t="shared" si="149"/>
        <v>0</v>
      </c>
      <c r="F461" s="869"/>
      <c r="G461" s="869"/>
      <c r="H461" s="869"/>
      <c r="I461" s="870"/>
      <c r="J461" s="869"/>
      <c r="K461" s="869"/>
      <c r="L461" s="871"/>
    </row>
    <row r="462" spans="1:12" ht="15.75">
      <c r="A462" s="736"/>
      <c r="B462" s="872" t="s">
        <v>266</v>
      </c>
      <c r="C462" s="736"/>
      <c r="D462" s="736"/>
      <c r="E462" s="736"/>
      <c r="F462" s="736"/>
      <c r="G462" s="736"/>
      <c r="H462" s="736"/>
      <c r="I462" s="736"/>
      <c r="J462" s="736"/>
      <c r="K462" s="736"/>
      <c r="L462" s="736"/>
    </row>
    <row r="463" spans="1:12" ht="15.75">
      <c r="A463" s="873"/>
      <c r="B463" s="736"/>
      <c r="C463" s="872" t="s">
        <v>250</v>
      </c>
      <c r="D463" s="874"/>
      <c r="E463" s="875"/>
      <c r="F463" s="875"/>
      <c r="G463" s="875"/>
      <c r="H463" s="876"/>
      <c r="I463" s="736"/>
      <c r="J463" s="736"/>
      <c r="K463" s="736"/>
      <c r="L463" s="736"/>
    </row>
    <row r="464" spans="1:12" ht="15.75">
      <c r="A464" s="873"/>
      <c r="B464" s="736"/>
      <c r="C464" s="103" t="s">
        <v>24</v>
      </c>
      <c r="D464" s="874"/>
      <c r="E464" s="875"/>
      <c r="F464" s="875"/>
      <c r="G464" s="875"/>
      <c r="H464" s="876"/>
      <c r="I464" s="736"/>
      <c r="J464" s="736"/>
      <c r="K464" s="736"/>
      <c r="L464" s="736"/>
    </row>
    <row r="465" spans="1:12" ht="15.75">
      <c r="A465" s="873"/>
      <c r="B465" s="736"/>
      <c r="C465" s="103" t="s">
        <v>1135</v>
      </c>
      <c r="D465" s="4"/>
      <c r="E465" s="3"/>
      <c r="F465" s="3"/>
      <c r="G465" s="3"/>
      <c r="H465" s="3"/>
      <c r="I465" s="3"/>
      <c r="J465" s="3"/>
      <c r="K465" s="736"/>
      <c r="L465" s="736"/>
    </row>
    <row r="466" spans="1:12" ht="15.75">
      <c r="A466" s="873"/>
      <c r="B466" s="736"/>
      <c r="C466" s="3" t="s">
        <v>1137</v>
      </c>
      <c r="D466" s="267"/>
      <c r="E466" s="3"/>
      <c r="F466" s="3"/>
      <c r="G466" s="3"/>
      <c r="H466" s="3"/>
      <c r="I466" s="3"/>
      <c r="J466" s="3"/>
      <c r="K466" s="736"/>
      <c r="L466" s="736"/>
    </row>
    <row r="467" spans="1:10" ht="15.75">
      <c r="A467" s="10"/>
      <c r="B467" s="10"/>
      <c r="C467" s="3" t="s">
        <v>1140</v>
      </c>
      <c r="D467" s="267"/>
      <c r="E467" s="3"/>
      <c r="F467" s="3"/>
      <c r="G467" s="3"/>
      <c r="H467" s="3"/>
      <c r="I467" s="3"/>
      <c r="J467" s="3"/>
    </row>
    <row r="468" spans="1:10" ht="15.75">
      <c r="A468" s="10"/>
      <c r="B468" s="10"/>
      <c r="C468" s="872"/>
      <c r="D468" s="874"/>
      <c r="E468" s="875"/>
      <c r="F468" s="875"/>
      <c r="G468" s="875"/>
      <c r="H468" s="876"/>
      <c r="I468" s="736"/>
      <c r="J468" s="736"/>
    </row>
    <row r="469" spans="3:10" ht="15.75">
      <c r="C469" s="872"/>
      <c r="D469" s="874"/>
      <c r="E469" s="875"/>
      <c r="F469" s="875"/>
      <c r="G469" s="875"/>
      <c r="H469" s="876"/>
      <c r="I469" s="736"/>
      <c r="J469" s="736"/>
    </row>
    <row r="470" spans="3:8" ht="15.75">
      <c r="C470" s="103"/>
      <c r="D470" s="103"/>
      <c r="E470" s="10"/>
      <c r="F470" s="268" t="s">
        <v>273</v>
      </c>
      <c r="G470" s="10"/>
      <c r="H470" s="10"/>
    </row>
    <row r="471" spans="3:8" ht="15.75">
      <c r="C471" s="542"/>
      <c r="D471" s="877"/>
      <c r="E471" s="10"/>
      <c r="F471" s="270" t="s">
        <v>274</v>
      </c>
      <c r="G471" s="10"/>
      <c r="H471" s="271"/>
    </row>
  </sheetData>
  <sheetProtection/>
  <mergeCells count="164">
    <mergeCell ref="B182:C182"/>
    <mergeCell ref="B413:C413"/>
    <mergeCell ref="B82:C82"/>
    <mergeCell ref="B86:C86"/>
    <mergeCell ref="B318:C318"/>
    <mergeCell ref="B322:C322"/>
    <mergeCell ref="B112:C112"/>
    <mergeCell ref="B113:C113"/>
    <mergeCell ref="B114:C114"/>
    <mergeCell ref="B156:C156"/>
    <mergeCell ref="B136:C136"/>
    <mergeCell ref="B170:C170"/>
    <mergeCell ref="B166:C166"/>
    <mergeCell ref="B128:C128"/>
    <mergeCell ref="B133:C133"/>
    <mergeCell ref="B161:C161"/>
    <mergeCell ref="B141:C141"/>
    <mergeCell ref="B146:C146"/>
    <mergeCell ref="B151:C151"/>
    <mergeCell ref="B175:C175"/>
    <mergeCell ref="A231:C231"/>
    <mergeCell ref="B204:C204"/>
    <mergeCell ref="B208:C208"/>
    <mergeCell ref="B220:C220"/>
    <mergeCell ref="A180:C180"/>
    <mergeCell ref="B181:C181"/>
    <mergeCell ref="A183:C183"/>
    <mergeCell ref="B184:C184"/>
    <mergeCell ref="B188:C188"/>
    <mergeCell ref="A12:C12"/>
    <mergeCell ref="B79:C79"/>
    <mergeCell ref="B71:C71"/>
    <mergeCell ref="B116:C116"/>
    <mergeCell ref="B119:C119"/>
    <mergeCell ref="B43:C43"/>
    <mergeCell ref="B100:C100"/>
    <mergeCell ref="A98:C98"/>
    <mergeCell ref="B77:C77"/>
    <mergeCell ref="B81:C81"/>
    <mergeCell ref="A5:H5"/>
    <mergeCell ref="A6:H6"/>
    <mergeCell ref="A9:C11"/>
    <mergeCell ref="D9:D11"/>
    <mergeCell ref="E9:I9"/>
    <mergeCell ref="B42:C42"/>
    <mergeCell ref="A31:C31"/>
    <mergeCell ref="A32:C32"/>
    <mergeCell ref="B35:C35"/>
    <mergeCell ref="B38:C38"/>
    <mergeCell ref="B78:C78"/>
    <mergeCell ref="B80:C80"/>
    <mergeCell ref="B68:C68"/>
    <mergeCell ref="B117:C117"/>
    <mergeCell ref="B122:C122"/>
    <mergeCell ref="A118:C118"/>
    <mergeCell ref="A73:C73"/>
    <mergeCell ref="A74:C74"/>
    <mergeCell ref="B76:C76"/>
    <mergeCell ref="B101:C101"/>
    <mergeCell ref="B102:C102"/>
    <mergeCell ref="B103:C103"/>
    <mergeCell ref="B107:C107"/>
    <mergeCell ref="J9:L9"/>
    <mergeCell ref="F10:I10"/>
    <mergeCell ref="J10:J11"/>
    <mergeCell ref="K10:K11"/>
    <mergeCell ref="L10:L11"/>
    <mergeCell ref="B70:C70"/>
    <mergeCell ref="A64:C64"/>
    <mergeCell ref="B65:C65"/>
    <mergeCell ref="B44:C44"/>
    <mergeCell ref="A54:C54"/>
    <mergeCell ref="B41:C41"/>
    <mergeCell ref="A278:C278"/>
    <mergeCell ref="B39:C39"/>
    <mergeCell ref="B40:C40"/>
    <mergeCell ref="B56:C56"/>
    <mergeCell ref="A251:C251"/>
    <mergeCell ref="B262:C262"/>
    <mergeCell ref="B196:C196"/>
    <mergeCell ref="B111:C111"/>
    <mergeCell ref="B115:C115"/>
    <mergeCell ref="B254:C254"/>
    <mergeCell ref="B125:C125"/>
    <mergeCell ref="B311:C311"/>
    <mergeCell ref="B259:C259"/>
    <mergeCell ref="B257:C257"/>
    <mergeCell ref="B260:C260"/>
    <mergeCell ref="B200:C200"/>
    <mergeCell ref="B192:C192"/>
    <mergeCell ref="B225:C225"/>
    <mergeCell ref="A250:C250"/>
    <mergeCell ref="B317:C317"/>
    <mergeCell ref="B288:C288"/>
    <mergeCell ref="B261:C261"/>
    <mergeCell ref="B282:C282"/>
    <mergeCell ref="B263:C263"/>
    <mergeCell ref="A273:C273"/>
    <mergeCell ref="B258:C258"/>
    <mergeCell ref="B290:C290"/>
    <mergeCell ref="B296:C296"/>
    <mergeCell ref="A313:C313"/>
    <mergeCell ref="B315:C315"/>
    <mergeCell ref="A285:C285"/>
    <mergeCell ref="B295:C295"/>
    <mergeCell ref="B309:C309"/>
    <mergeCell ref="B294:C294"/>
    <mergeCell ref="A297:C297"/>
    <mergeCell ref="A308:C308"/>
    <mergeCell ref="B316:C316"/>
    <mergeCell ref="B344:C344"/>
    <mergeCell ref="B345:C345"/>
    <mergeCell ref="B346:C346"/>
    <mergeCell ref="B347:C347"/>
    <mergeCell ref="B348:C348"/>
    <mergeCell ref="A334:C334"/>
    <mergeCell ref="B340:C340"/>
    <mergeCell ref="B336:C336"/>
    <mergeCell ref="B459:C459"/>
    <mergeCell ref="B377:C377"/>
    <mergeCell ref="B392:C392"/>
    <mergeCell ref="A414:C414"/>
    <mergeCell ref="B415:C415"/>
    <mergeCell ref="B447:C447"/>
    <mergeCell ref="B406:C406"/>
    <mergeCell ref="B382:C382"/>
    <mergeCell ref="B387:C387"/>
    <mergeCell ref="B423:C423"/>
    <mergeCell ref="B456:C456"/>
    <mergeCell ref="B419:C419"/>
    <mergeCell ref="A411:C411"/>
    <mergeCell ref="B364:C364"/>
    <mergeCell ref="B372:C372"/>
    <mergeCell ref="B353:C353"/>
    <mergeCell ref="A349:C349"/>
    <mergeCell ref="B216:C216"/>
    <mergeCell ref="A291:C291"/>
    <mergeCell ref="B335:C335"/>
    <mergeCell ref="B293:C293"/>
    <mergeCell ref="B397:C397"/>
    <mergeCell ref="B359:C359"/>
    <mergeCell ref="B367:C367"/>
    <mergeCell ref="B356:C356"/>
    <mergeCell ref="B275:C275"/>
    <mergeCell ref="B279:C279"/>
    <mergeCell ref="B283:C283"/>
    <mergeCell ref="B451:C451"/>
    <mergeCell ref="B443:C443"/>
    <mergeCell ref="B435:C435"/>
    <mergeCell ref="B439:C439"/>
    <mergeCell ref="B412:C412"/>
    <mergeCell ref="B431:C431"/>
    <mergeCell ref="B427:C427"/>
    <mergeCell ref="B401:C401"/>
    <mergeCell ref="B350:C350"/>
    <mergeCell ref="J1:L1"/>
    <mergeCell ref="B90:C90"/>
    <mergeCell ref="B94:C94"/>
    <mergeCell ref="B326:C326"/>
    <mergeCell ref="B330:C330"/>
    <mergeCell ref="A314:C314"/>
    <mergeCell ref="B212:C212"/>
    <mergeCell ref="B228:C228"/>
    <mergeCell ref="B289:C289"/>
  </mergeCells>
  <printOptions horizontalCentered="1"/>
  <pageMargins left="0.31496062992125984" right="0.31496062992125984" top="0.5905511811023623" bottom="0.3937007874015748" header="0.31496062992125984" footer="0.2362204724409449"/>
  <pageSetup blackAndWhite="1" horizontalDpi="600" verticalDpi="600" orientation="landscape" paperSize="9" scale="75" r:id="rId2"/>
  <headerFooter alignWithMargins="0">
    <oddFooter>&amp;R&amp;P</oddFooter>
  </headerFooter>
  <drawing r:id="rId1"/>
</worksheet>
</file>

<file path=xl/worksheets/sheet6.xml><?xml version="1.0" encoding="utf-8"?>
<worksheet xmlns="http://schemas.openxmlformats.org/spreadsheetml/2006/main" xmlns:r="http://schemas.openxmlformats.org/officeDocument/2006/relationships">
  <sheetPr>
    <tabColor rgb="FF00B050"/>
  </sheetPr>
  <dimension ref="A1:M329"/>
  <sheetViews>
    <sheetView tabSelected="1" zoomScaleSheetLayoutView="75" zoomScalePageLayoutView="0" workbookViewId="0" topLeftCell="A1">
      <selection activeCell="A1" sqref="A1:IV16384"/>
    </sheetView>
  </sheetViews>
  <sheetFormatPr defaultColWidth="8.8515625" defaultRowHeight="12.75"/>
  <cols>
    <col min="1" max="1" width="7.28125" style="17" customWidth="1"/>
    <col min="2" max="2" width="6.57421875" style="17" customWidth="1"/>
    <col min="3" max="3" width="55.140625" style="17" customWidth="1"/>
    <col min="4" max="4" width="12.140625" style="17" customWidth="1"/>
    <col min="5" max="5" width="13.00390625" style="17" customWidth="1"/>
    <col min="6" max="6" width="13.140625" style="17" customWidth="1"/>
    <col min="7" max="7" width="11.421875" style="17" customWidth="1"/>
    <col min="8" max="8" width="11.00390625" style="17" customWidth="1"/>
    <col min="9" max="9" width="11.7109375" style="17" customWidth="1"/>
    <col min="10" max="10" width="12.00390625" style="17" customWidth="1"/>
    <col min="11" max="13" width="12.140625" style="17" bestFit="1" customWidth="1"/>
    <col min="14" max="16384" width="8.8515625" style="17" customWidth="1"/>
  </cols>
  <sheetData>
    <row r="1" spans="1:13" ht="15.75">
      <c r="A1" s="97"/>
      <c r="B1" s="97"/>
      <c r="C1" s="97"/>
      <c r="D1" s="274"/>
      <c r="K1" s="96" t="s">
        <v>1694</v>
      </c>
      <c r="L1" s="96"/>
      <c r="M1" s="96"/>
    </row>
    <row r="2" spans="1:4" ht="15.75">
      <c r="A2" s="97" t="s">
        <v>1482</v>
      </c>
      <c r="C2" s="98"/>
      <c r="D2" s="274"/>
    </row>
    <row r="3" spans="1:4" ht="15.75">
      <c r="A3" s="97" t="s">
        <v>866</v>
      </c>
      <c r="C3" s="677"/>
      <c r="D3" s="274"/>
    </row>
    <row r="4" spans="1:4" ht="15.75">
      <c r="A4" s="97"/>
      <c r="C4" s="677"/>
      <c r="D4" s="274"/>
    </row>
    <row r="5" spans="1:9" ht="15.75">
      <c r="A5" s="101" t="s">
        <v>1001</v>
      </c>
      <c r="B5" s="101"/>
      <c r="C5" s="101"/>
      <c r="D5" s="101"/>
      <c r="E5" s="101"/>
      <c r="F5" s="101"/>
      <c r="G5" s="101"/>
      <c r="H5" s="101"/>
      <c r="I5" s="101"/>
    </row>
    <row r="6" spans="1:9" ht="15.75">
      <c r="A6" s="101" t="s">
        <v>1861</v>
      </c>
      <c r="B6" s="101"/>
      <c r="C6" s="101"/>
      <c r="D6" s="101"/>
      <c r="E6" s="101"/>
      <c r="F6" s="101"/>
      <c r="G6" s="101"/>
      <c r="H6" s="101"/>
      <c r="I6" s="101"/>
    </row>
    <row r="7" spans="1:9" ht="15.75">
      <c r="A7" s="95"/>
      <c r="B7" s="95"/>
      <c r="C7" s="95"/>
      <c r="D7" s="95"/>
      <c r="E7" s="95"/>
      <c r="F7" s="95"/>
      <c r="G7" s="95"/>
      <c r="H7" s="95"/>
      <c r="I7" s="95"/>
    </row>
    <row r="8" spans="1:13" ht="16.5" thickBot="1">
      <c r="A8" s="678"/>
      <c r="B8" s="678"/>
      <c r="C8" s="678"/>
      <c r="D8" s="274"/>
      <c r="E8" s="98"/>
      <c r="F8" s="98"/>
      <c r="G8" s="385"/>
      <c r="H8" s="679"/>
      <c r="I8" s="680"/>
      <c r="M8" s="680" t="s">
        <v>651</v>
      </c>
    </row>
    <row r="9" spans="1:13" ht="16.5" customHeight="1">
      <c r="A9" s="106" t="s">
        <v>954</v>
      </c>
      <c r="B9" s="107"/>
      <c r="C9" s="108"/>
      <c r="D9" s="109" t="s">
        <v>275</v>
      </c>
      <c r="E9" s="280" t="s">
        <v>1857</v>
      </c>
      <c r="F9" s="280"/>
      <c r="G9" s="110"/>
      <c r="H9" s="110"/>
      <c r="I9" s="110"/>
      <c r="J9" s="110"/>
      <c r="K9" s="111" t="s">
        <v>330</v>
      </c>
      <c r="L9" s="111"/>
      <c r="M9" s="112"/>
    </row>
    <row r="10" spans="1:13" ht="21" customHeight="1">
      <c r="A10" s="113"/>
      <c r="B10" s="114"/>
      <c r="C10" s="115"/>
      <c r="D10" s="281"/>
      <c r="E10" s="119" t="s">
        <v>1010</v>
      </c>
      <c r="F10" s="119"/>
      <c r="G10" s="118" t="s">
        <v>1011</v>
      </c>
      <c r="H10" s="118"/>
      <c r="I10" s="118"/>
      <c r="J10" s="282"/>
      <c r="K10" s="119">
        <v>2025</v>
      </c>
      <c r="L10" s="119">
        <v>2026</v>
      </c>
      <c r="M10" s="120">
        <v>2027</v>
      </c>
    </row>
    <row r="11" spans="1:13" ht="120.75" customHeight="1" thickBot="1">
      <c r="A11" s="121"/>
      <c r="B11" s="122"/>
      <c r="C11" s="123"/>
      <c r="D11" s="283"/>
      <c r="E11" s="125" t="s">
        <v>1012</v>
      </c>
      <c r="F11" s="126" t="s">
        <v>1013</v>
      </c>
      <c r="G11" s="126" t="s">
        <v>1014</v>
      </c>
      <c r="H11" s="126" t="s">
        <v>1015</v>
      </c>
      <c r="I11" s="126" t="s">
        <v>1016</v>
      </c>
      <c r="J11" s="394" t="s">
        <v>1017</v>
      </c>
      <c r="K11" s="127"/>
      <c r="L11" s="127"/>
      <c r="M11" s="128"/>
    </row>
    <row r="12" spans="1:13" ht="48.75" customHeight="1">
      <c r="A12" s="878" t="s">
        <v>1502</v>
      </c>
      <c r="B12" s="879"/>
      <c r="C12" s="879"/>
      <c r="D12" s="880" t="s">
        <v>750</v>
      </c>
      <c r="E12" s="881">
        <f>G12+H12+I12+J12</f>
        <v>310966</v>
      </c>
      <c r="F12" s="881">
        <f aca="true" t="shared" si="0" ref="F12:M12">F13+F19+F26+F77+F84+F92</f>
        <v>0</v>
      </c>
      <c r="G12" s="881">
        <f t="shared" si="0"/>
        <v>87853</v>
      </c>
      <c r="H12" s="881">
        <f t="shared" si="0"/>
        <v>74723</v>
      </c>
      <c r="I12" s="881">
        <f t="shared" si="0"/>
        <v>91555</v>
      </c>
      <c r="J12" s="881">
        <f t="shared" si="0"/>
        <v>56835</v>
      </c>
      <c r="K12" s="881">
        <f t="shared" si="0"/>
        <v>324028.377</v>
      </c>
      <c r="L12" s="881">
        <f t="shared" si="0"/>
        <v>325270.075</v>
      </c>
      <c r="M12" s="882">
        <f t="shared" si="0"/>
        <v>323715.245</v>
      </c>
    </row>
    <row r="13" spans="1:13" ht="18" customHeight="1">
      <c r="A13" s="883" t="s">
        <v>1316</v>
      </c>
      <c r="B13" s="884"/>
      <c r="C13" s="884"/>
      <c r="D13" s="885" t="s">
        <v>751</v>
      </c>
      <c r="E13" s="690">
        <f>G13+H13+I13+J13</f>
        <v>16861</v>
      </c>
      <c r="F13" s="690">
        <f>F14+F18</f>
        <v>0</v>
      </c>
      <c r="G13" s="690">
        <f aca="true" t="shared" si="1" ref="G13:M13">G14+G18</f>
        <v>3466</v>
      </c>
      <c r="H13" s="690">
        <f t="shared" si="1"/>
        <v>6045</v>
      </c>
      <c r="I13" s="690">
        <f t="shared" si="1"/>
        <v>3913</v>
      </c>
      <c r="J13" s="690">
        <f t="shared" si="1"/>
        <v>3437</v>
      </c>
      <c r="K13" s="690">
        <f t="shared" si="1"/>
        <v>17570.967</v>
      </c>
      <c r="L13" s="690">
        <f t="shared" si="1"/>
        <v>17636.245</v>
      </c>
      <c r="M13" s="886">
        <f t="shared" si="1"/>
        <v>17551.94</v>
      </c>
    </row>
    <row r="14" spans="1:13" ht="18" customHeight="1">
      <c r="A14" s="696" t="s">
        <v>361</v>
      </c>
      <c r="B14" s="887"/>
      <c r="C14" s="693"/>
      <c r="D14" s="888" t="s">
        <v>752</v>
      </c>
      <c r="E14" s="690">
        <f aca="true" t="shared" si="2" ref="E14:E77">G14+H14+I14+J14</f>
        <v>16861</v>
      </c>
      <c r="F14" s="24">
        <f>F16+F17</f>
        <v>0</v>
      </c>
      <c r="G14" s="24">
        <f aca="true" t="shared" si="3" ref="G14:M14">G16+G17</f>
        <v>3466</v>
      </c>
      <c r="H14" s="24">
        <f t="shared" si="3"/>
        <v>6045</v>
      </c>
      <c r="I14" s="24">
        <f t="shared" si="3"/>
        <v>3913</v>
      </c>
      <c r="J14" s="24">
        <f t="shared" si="3"/>
        <v>3437</v>
      </c>
      <c r="K14" s="24">
        <f t="shared" si="3"/>
        <v>17570.967</v>
      </c>
      <c r="L14" s="24">
        <f t="shared" si="3"/>
        <v>17636.245</v>
      </c>
      <c r="M14" s="818">
        <f t="shared" si="3"/>
        <v>17551.94</v>
      </c>
    </row>
    <row r="15" spans="1:13" ht="18" customHeight="1">
      <c r="A15" s="889" t="s">
        <v>603</v>
      </c>
      <c r="B15" s="890"/>
      <c r="C15" s="890"/>
      <c r="D15" s="891"/>
      <c r="E15" s="690"/>
      <c r="F15" s="24"/>
      <c r="G15" s="24"/>
      <c r="H15" s="24"/>
      <c r="I15" s="24"/>
      <c r="J15" s="24"/>
      <c r="K15" s="24"/>
      <c r="L15" s="24"/>
      <c r="M15" s="818"/>
    </row>
    <row r="16" spans="1:13" ht="18" customHeight="1">
      <c r="A16" s="692"/>
      <c r="B16" s="698" t="s">
        <v>620</v>
      </c>
      <c r="C16" s="693"/>
      <c r="D16" s="705" t="s">
        <v>753</v>
      </c>
      <c r="E16" s="690">
        <f t="shared" si="2"/>
        <v>16861</v>
      </c>
      <c r="F16" s="24">
        <f>F121+F224</f>
        <v>0</v>
      </c>
      <c r="G16" s="24">
        <f aca="true" t="shared" si="4" ref="G16:M17">G121+G224</f>
        <v>3466</v>
      </c>
      <c r="H16" s="24">
        <f t="shared" si="4"/>
        <v>6045</v>
      </c>
      <c r="I16" s="24">
        <f t="shared" si="4"/>
        <v>3913</v>
      </c>
      <c r="J16" s="24">
        <f t="shared" si="4"/>
        <v>3437</v>
      </c>
      <c r="K16" s="24">
        <f t="shared" si="4"/>
        <v>17570.967</v>
      </c>
      <c r="L16" s="24">
        <f t="shared" si="4"/>
        <v>17636.245</v>
      </c>
      <c r="M16" s="818">
        <f t="shared" si="4"/>
        <v>17551.94</v>
      </c>
    </row>
    <row r="17" spans="1:13" ht="18" customHeight="1">
      <c r="A17" s="692"/>
      <c r="B17" s="698" t="s">
        <v>632</v>
      </c>
      <c r="C17" s="693"/>
      <c r="D17" s="705" t="s">
        <v>118</v>
      </c>
      <c r="E17" s="690">
        <f t="shared" si="2"/>
        <v>0</v>
      </c>
      <c r="F17" s="24">
        <f>F122+F225</f>
        <v>0</v>
      </c>
      <c r="G17" s="24">
        <f t="shared" si="4"/>
        <v>0</v>
      </c>
      <c r="H17" s="24">
        <f t="shared" si="4"/>
        <v>0</v>
      </c>
      <c r="I17" s="24">
        <f t="shared" si="4"/>
        <v>0</v>
      </c>
      <c r="J17" s="24">
        <f t="shared" si="4"/>
        <v>0</v>
      </c>
      <c r="K17" s="24">
        <f t="shared" si="4"/>
        <v>0</v>
      </c>
      <c r="L17" s="24">
        <f t="shared" si="4"/>
        <v>0</v>
      </c>
      <c r="M17" s="818">
        <f t="shared" si="4"/>
        <v>0</v>
      </c>
    </row>
    <row r="18" spans="1:13" ht="18" customHeight="1">
      <c r="A18" s="892" t="s">
        <v>154</v>
      </c>
      <c r="B18" s="893"/>
      <c r="C18" s="893"/>
      <c r="D18" s="710" t="s">
        <v>155</v>
      </c>
      <c r="E18" s="690">
        <f t="shared" si="2"/>
        <v>0</v>
      </c>
      <c r="F18" s="24">
        <f>F123</f>
        <v>0</v>
      </c>
      <c r="G18" s="24">
        <f aca="true" t="shared" si="5" ref="G18:M18">G123</f>
        <v>0</v>
      </c>
      <c r="H18" s="24">
        <f t="shared" si="5"/>
        <v>0</v>
      </c>
      <c r="I18" s="24">
        <f t="shared" si="5"/>
        <v>0</v>
      </c>
      <c r="J18" s="24">
        <f t="shared" si="5"/>
        <v>0</v>
      </c>
      <c r="K18" s="24">
        <f t="shared" si="5"/>
        <v>0</v>
      </c>
      <c r="L18" s="24">
        <f t="shared" si="5"/>
        <v>0</v>
      </c>
      <c r="M18" s="818">
        <f t="shared" si="5"/>
        <v>0</v>
      </c>
    </row>
    <row r="19" spans="1:13" ht="34.5" customHeight="1">
      <c r="A19" s="894" t="s">
        <v>408</v>
      </c>
      <c r="B19" s="895"/>
      <c r="C19" s="895"/>
      <c r="D19" s="710" t="s">
        <v>409</v>
      </c>
      <c r="E19" s="690">
        <f t="shared" si="2"/>
        <v>50510</v>
      </c>
      <c r="F19" s="24">
        <f>F20</f>
        <v>0</v>
      </c>
      <c r="G19" s="24">
        <f aca="true" t="shared" si="6" ref="G19:M19">G20</f>
        <v>13155</v>
      </c>
      <c r="H19" s="24">
        <f t="shared" si="6"/>
        <v>21054</v>
      </c>
      <c r="I19" s="24">
        <f t="shared" si="6"/>
        <v>13077</v>
      </c>
      <c r="J19" s="24">
        <f t="shared" si="6"/>
        <v>3224</v>
      </c>
      <c r="K19" s="24">
        <f t="shared" si="6"/>
        <v>52631.42</v>
      </c>
      <c r="L19" s="24">
        <f t="shared" si="6"/>
        <v>52833.46000000001</v>
      </c>
      <c r="M19" s="818">
        <f t="shared" si="6"/>
        <v>52580.91</v>
      </c>
    </row>
    <row r="20" spans="1:13" ht="15.75">
      <c r="A20" s="896" t="s">
        <v>625</v>
      </c>
      <c r="B20" s="897"/>
      <c r="C20" s="897"/>
      <c r="D20" s="888" t="s">
        <v>410</v>
      </c>
      <c r="E20" s="690">
        <f t="shared" si="2"/>
        <v>50510</v>
      </c>
      <c r="F20" s="24">
        <f>F22+F24+F25</f>
        <v>0</v>
      </c>
      <c r="G20" s="24">
        <f aca="true" t="shared" si="7" ref="G20:M20">G22+G24+G25</f>
        <v>13155</v>
      </c>
      <c r="H20" s="24">
        <f t="shared" si="7"/>
        <v>21054</v>
      </c>
      <c r="I20" s="24">
        <f t="shared" si="7"/>
        <v>13077</v>
      </c>
      <c r="J20" s="24">
        <f t="shared" si="7"/>
        <v>3224</v>
      </c>
      <c r="K20" s="24">
        <f t="shared" si="7"/>
        <v>52631.42</v>
      </c>
      <c r="L20" s="24">
        <f t="shared" si="7"/>
        <v>52833.46000000001</v>
      </c>
      <c r="M20" s="818">
        <f t="shared" si="7"/>
        <v>52580.91</v>
      </c>
    </row>
    <row r="21" spans="1:13" ht="14.25" customHeight="1">
      <c r="A21" s="889" t="s">
        <v>603</v>
      </c>
      <c r="B21" s="890"/>
      <c r="C21" s="890"/>
      <c r="D21" s="891"/>
      <c r="E21" s="690"/>
      <c r="F21" s="24"/>
      <c r="G21" s="24"/>
      <c r="H21" s="24"/>
      <c r="I21" s="24"/>
      <c r="J21" s="24"/>
      <c r="K21" s="24"/>
      <c r="L21" s="24"/>
      <c r="M21" s="818"/>
    </row>
    <row r="22" spans="1:13" ht="18" customHeight="1">
      <c r="A22" s="898"/>
      <c r="B22" s="899" t="s">
        <v>411</v>
      </c>
      <c r="C22" s="693"/>
      <c r="D22" s="891" t="s">
        <v>412</v>
      </c>
      <c r="E22" s="690">
        <f t="shared" si="2"/>
        <v>50510</v>
      </c>
      <c r="F22" s="24">
        <f>F23</f>
        <v>0</v>
      </c>
      <c r="G22" s="24">
        <f aca="true" t="shared" si="8" ref="G22:M22">G23</f>
        <v>13155</v>
      </c>
      <c r="H22" s="24">
        <f t="shared" si="8"/>
        <v>21054</v>
      </c>
      <c r="I22" s="24">
        <f t="shared" si="8"/>
        <v>13077</v>
      </c>
      <c r="J22" s="24">
        <f t="shared" si="8"/>
        <v>3224</v>
      </c>
      <c r="K22" s="24">
        <f t="shared" si="8"/>
        <v>52631.42</v>
      </c>
      <c r="L22" s="24">
        <f t="shared" si="8"/>
        <v>52833.46000000001</v>
      </c>
      <c r="M22" s="818">
        <f t="shared" si="8"/>
        <v>52580.91</v>
      </c>
    </row>
    <row r="23" spans="1:13" ht="18" customHeight="1">
      <c r="A23" s="898"/>
      <c r="B23" s="899"/>
      <c r="C23" s="653" t="s">
        <v>394</v>
      </c>
      <c r="D23" s="891" t="s">
        <v>413</v>
      </c>
      <c r="E23" s="690">
        <f t="shared" si="2"/>
        <v>50510</v>
      </c>
      <c r="F23" s="24">
        <f>F128+F230</f>
        <v>0</v>
      </c>
      <c r="G23" s="24">
        <f aca="true" t="shared" si="9" ref="G23:M23">G128+G230</f>
        <v>13155</v>
      </c>
      <c r="H23" s="24">
        <f t="shared" si="9"/>
        <v>21054</v>
      </c>
      <c r="I23" s="24">
        <f t="shared" si="9"/>
        <v>13077</v>
      </c>
      <c r="J23" s="24">
        <f t="shared" si="9"/>
        <v>3224</v>
      </c>
      <c r="K23" s="24">
        <f t="shared" si="9"/>
        <v>52631.42</v>
      </c>
      <c r="L23" s="24">
        <f t="shared" si="9"/>
        <v>52833.46000000001</v>
      </c>
      <c r="M23" s="818">
        <f t="shared" si="9"/>
        <v>52580.91</v>
      </c>
    </row>
    <row r="24" spans="1:13" ht="18" customHeight="1">
      <c r="A24" s="898"/>
      <c r="B24" s="900" t="s">
        <v>623</v>
      </c>
      <c r="C24" s="900"/>
      <c r="D24" s="891" t="s">
        <v>624</v>
      </c>
      <c r="E24" s="690">
        <f t="shared" si="2"/>
        <v>0</v>
      </c>
      <c r="F24" s="24">
        <f>F129+F231</f>
        <v>0</v>
      </c>
      <c r="G24" s="24">
        <f aca="true" t="shared" si="10" ref="G24:M25">G129+G231</f>
        <v>0</v>
      </c>
      <c r="H24" s="24">
        <f t="shared" si="10"/>
        <v>0</v>
      </c>
      <c r="I24" s="24">
        <f t="shared" si="10"/>
        <v>0</v>
      </c>
      <c r="J24" s="24">
        <f t="shared" si="10"/>
        <v>0</v>
      </c>
      <c r="K24" s="24">
        <f t="shared" si="10"/>
        <v>0</v>
      </c>
      <c r="L24" s="24">
        <f t="shared" si="10"/>
        <v>0</v>
      </c>
      <c r="M24" s="818">
        <f t="shared" si="10"/>
        <v>0</v>
      </c>
    </row>
    <row r="25" spans="1:13" ht="18" customHeight="1">
      <c r="A25" s="898"/>
      <c r="B25" s="899" t="s">
        <v>48</v>
      </c>
      <c r="C25" s="693"/>
      <c r="D25" s="891" t="s">
        <v>1049</v>
      </c>
      <c r="E25" s="690">
        <f t="shared" si="2"/>
        <v>0</v>
      </c>
      <c r="F25" s="24">
        <f>F130+F232</f>
        <v>0</v>
      </c>
      <c r="G25" s="24">
        <f t="shared" si="10"/>
        <v>0</v>
      </c>
      <c r="H25" s="24">
        <f t="shared" si="10"/>
        <v>0</v>
      </c>
      <c r="I25" s="24">
        <f t="shared" si="10"/>
        <v>0</v>
      </c>
      <c r="J25" s="24">
        <f t="shared" si="10"/>
        <v>0</v>
      </c>
      <c r="K25" s="24">
        <f t="shared" si="10"/>
        <v>0</v>
      </c>
      <c r="L25" s="24">
        <f t="shared" si="10"/>
        <v>0</v>
      </c>
      <c r="M25" s="818">
        <f t="shared" si="10"/>
        <v>0</v>
      </c>
    </row>
    <row r="26" spans="1:13" ht="30.75" customHeight="1">
      <c r="A26" s="901" t="s">
        <v>1507</v>
      </c>
      <c r="B26" s="902"/>
      <c r="C26" s="902"/>
      <c r="D26" s="888" t="s">
        <v>1051</v>
      </c>
      <c r="E26" s="690">
        <f t="shared" si="2"/>
        <v>52699</v>
      </c>
      <c r="F26" s="24">
        <f aca="true" t="shared" si="11" ref="F26:M26">F27+F43+F51+F68</f>
        <v>0</v>
      </c>
      <c r="G26" s="24">
        <f t="shared" si="11"/>
        <v>20434</v>
      </c>
      <c r="H26" s="24">
        <f t="shared" si="11"/>
        <v>14223</v>
      </c>
      <c r="I26" s="24">
        <f t="shared" si="11"/>
        <v>7514</v>
      </c>
      <c r="J26" s="24">
        <f t="shared" si="11"/>
        <v>10528</v>
      </c>
      <c r="K26" s="24">
        <f t="shared" si="11"/>
        <v>54912.358</v>
      </c>
      <c r="L26" s="24">
        <f t="shared" si="11"/>
        <v>55123.154</v>
      </c>
      <c r="M26" s="818">
        <f t="shared" si="11"/>
        <v>54859.659</v>
      </c>
    </row>
    <row r="27" spans="1:13" ht="31.5" customHeight="1">
      <c r="A27" s="305" t="s">
        <v>1052</v>
      </c>
      <c r="B27" s="306"/>
      <c r="C27" s="306"/>
      <c r="D27" s="903" t="s">
        <v>1053</v>
      </c>
      <c r="E27" s="690">
        <f t="shared" si="2"/>
        <v>35944</v>
      </c>
      <c r="F27" s="24">
        <f>F29+F32+F36+F37+F39+F42</f>
        <v>0</v>
      </c>
      <c r="G27" s="24">
        <f aca="true" t="shared" si="12" ref="G27:M27">G29+G32+G36+G37+G39+G42</f>
        <v>14829</v>
      </c>
      <c r="H27" s="24">
        <f t="shared" si="12"/>
        <v>8894</v>
      </c>
      <c r="I27" s="24">
        <f t="shared" si="12"/>
        <v>5919</v>
      </c>
      <c r="J27" s="24">
        <f t="shared" si="12"/>
        <v>6302</v>
      </c>
      <c r="K27" s="24">
        <f t="shared" si="12"/>
        <v>37453.648</v>
      </c>
      <c r="L27" s="24">
        <f t="shared" si="12"/>
        <v>37597.424</v>
      </c>
      <c r="M27" s="818">
        <f t="shared" si="12"/>
        <v>37417.704</v>
      </c>
    </row>
    <row r="28" spans="1:13" ht="15.75">
      <c r="A28" s="889" t="s">
        <v>603</v>
      </c>
      <c r="B28" s="890"/>
      <c r="C28" s="890"/>
      <c r="D28" s="904"/>
      <c r="E28" s="690"/>
      <c r="F28" s="24"/>
      <c r="G28" s="24"/>
      <c r="H28" s="24"/>
      <c r="I28" s="24"/>
      <c r="J28" s="24"/>
      <c r="K28" s="24"/>
      <c r="L28" s="24"/>
      <c r="M28" s="818"/>
    </row>
    <row r="29" spans="1:13" ht="18" customHeight="1">
      <c r="A29" s="898"/>
      <c r="B29" s="653" t="s">
        <v>1508</v>
      </c>
      <c r="C29" s="81"/>
      <c r="D29" s="705" t="s">
        <v>398</v>
      </c>
      <c r="E29" s="690">
        <f t="shared" si="2"/>
        <v>28989</v>
      </c>
      <c r="F29" s="24">
        <f>F30+F31</f>
        <v>0</v>
      </c>
      <c r="G29" s="24">
        <f aca="true" t="shared" si="13" ref="G29:M29">G30+G31</f>
        <v>11591</v>
      </c>
      <c r="H29" s="24">
        <f t="shared" si="13"/>
        <v>7048</v>
      </c>
      <c r="I29" s="24">
        <f t="shared" si="13"/>
        <v>4833</v>
      </c>
      <c r="J29" s="24">
        <f t="shared" si="13"/>
        <v>5517</v>
      </c>
      <c r="K29" s="24">
        <f t="shared" si="13"/>
        <v>30206.538</v>
      </c>
      <c r="L29" s="24">
        <f t="shared" si="13"/>
        <v>30322.494</v>
      </c>
      <c r="M29" s="818">
        <f t="shared" si="13"/>
        <v>30177.549</v>
      </c>
    </row>
    <row r="30" spans="1:13" ht="18" customHeight="1">
      <c r="A30" s="898"/>
      <c r="B30" s="653"/>
      <c r="C30" s="653" t="s">
        <v>354</v>
      </c>
      <c r="D30" s="705" t="s">
        <v>399</v>
      </c>
      <c r="E30" s="690">
        <f t="shared" si="2"/>
        <v>26396</v>
      </c>
      <c r="F30" s="24">
        <f>F135+F237</f>
        <v>0</v>
      </c>
      <c r="G30" s="24">
        <f aca="true" t="shared" si="14" ref="G30:M31">G135+G237</f>
        <v>10045</v>
      </c>
      <c r="H30" s="24">
        <f t="shared" si="14"/>
        <v>6517</v>
      </c>
      <c r="I30" s="24">
        <f t="shared" si="14"/>
        <v>4545</v>
      </c>
      <c r="J30" s="24">
        <f t="shared" si="14"/>
        <v>5289</v>
      </c>
      <c r="K30" s="24">
        <f t="shared" si="14"/>
        <v>27504.632</v>
      </c>
      <c r="L30" s="24">
        <f t="shared" si="14"/>
        <v>27610.216</v>
      </c>
      <c r="M30" s="818">
        <f t="shared" si="14"/>
        <v>27478.236</v>
      </c>
    </row>
    <row r="31" spans="1:13" ht="18" customHeight="1">
      <c r="A31" s="898"/>
      <c r="B31" s="653"/>
      <c r="C31" s="653" t="s">
        <v>355</v>
      </c>
      <c r="D31" s="705" t="s">
        <v>1002</v>
      </c>
      <c r="E31" s="690">
        <f t="shared" si="2"/>
        <v>2593</v>
      </c>
      <c r="F31" s="24">
        <f>F136+F238</f>
        <v>0</v>
      </c>
      <c r="G31" s="24">
        <f t="shared" si="14"/>
        <v>1546</v>
      </c>
      <c r="H31" s="24">
        <f t="shared" si="14"/>
        <v>531</v>
      </c>
      <c r="I31" s="24">
        <f t="shared" si="14"/>
        <v>288</v>
      </c>
      <c r="J31" s="24">
        <f t="shared" si="14"/>
        <v>228</v>
      </c>
      <c r="K31" s="24">
        <f t="shared" si="14"/>
        <v>2701.906</v>
      </c>
      <c r="L31" s="24">
        <f t="shared" si="14"/>
        <v>2712.278</v>
      </c>
      <c r="M31" s="818">
        <f t="shared" si="14"/>
        <v>2699.313</v>
      </c>
    </row>
    <row r="32" spans="1:13" ht="18" customHeight="1">
      <c r="A32" s="898"/>
      <c r="B32" s="653" t="s">
        <v>903</v>
      </c>
      <c r="C32" s="905"/>
      <c r="D32" s="705" t="s">
        <v>904</v>
      </c>
      <c r="E32" s="690">
        <f t="shared" si="2"/>
        <v>6950</v>
      </c>
      <c r="F32" s="24">
        <f>SUM(F33:F35)</f>
        <v>0</v>
      </c>
      <c r="G32" s="24">
        <f aca="true" t="shared" si="15" ref="G32:M32">SUM(G33:G35)</f>
        <v>3233</v>
      </c>
      <c r="H32" s="24">
        <f t="shared" si="15"/>
        <v>1846</v>
      </c>
      <c r="I32" s="24">
        <f t="shared" si="15"/>
        <v>1086</v>
      </c>
      <c r="J32" s="24">
        <f t="shared" si="15"/>
        <v>785</v>
      </c>
      <c r="K32" s="24">
        <f t="shared" si="15"/>
        <v>7241.9</v>
      </c>
      <c r="L32" s="24">
        <f t="shared" si="15"/>
        <v>7269.7</v>
      </c>
      <c r="M32" s="818">
        <f t="shared" si="15"/>
        <v>7234.95</v>
      </c>
    </row>
    <row r="33" spans="1:13" ht="18" customHeight="1">
      <c r="A33" s="898"/>
      <c r="B33" s="653"/>
      <c r="C33" s="653" t="s">
        <v>364</v>
      </c>
      <c r="D33" s="705" t="s">
        <v>905</v>
      </c>
      <c r="E33" s="690">
        <f t="shared" si="2"/>
        <v>1664</v>
      </c>
      <c r="F33" s="24">
        <f>F138+F240</f>
        <v>0</v>
      </c>
      <c r="G33" s="24">
        <f aca="true" t="shared" si="16" ref="G33:M33">G138+G240</f>
        <v>1037</v>
      </c>
      <c r="H33" s="24">
        <f t="shared" si="16"/>
        <v>303</v>
      </c>
      <c r="I33" s="24">
        <f t="shared" si="16"/>
        <v>195</v>
      </c>
      <c r="J33" s="24">
        <f t="shared" si="16"/>
        <v>129</v>
      </c>
      <c r="K33" s="24">
        <f t="shared" si="16"/>
        <v>1733.888</v>
      </c>
      <c r="L33" s="24">
        <f t="shared" si="16"/>
        <v>1740.544</v>
      </c>
      <c r="M33" s="818">
        <f t="shared" si="16"/>
        <v>1732.224</v>
      </c>
    </row>
    <row r="34" spans="1:13" ht="18" customHeight="1">
      <c r="A34" s="898"/>
      <c r="B34" s="653"/>
      <c r="C34" s="653" t="s">
        <v>1009</v>
      </c>
      <c r="D34" s="705" t="s">
        <v>906</v>
      </c>
      <c r="E34" s="690">
        <f t="shared" si="2"/>
        <v>5286</v>
      </c>
      <c r="F34" s="24">
        <f aca="true" t="shared" si="17" ref="F34:M34">F139+F241</f>
        <v>0</v>
      </c>
      <c r="G34" s="24">
        <f t="shared" si="17"/>
        <v>2196</v>
      </c>
      <c r="H34" s="24">
        <f t="shared" si="17"/>
        <v>1543</v>
      </c>
      <c r="I34" s="24">
        <f t="shared" si="17"/>
        <v>891</v>
      </c>
      <c r="J34" s="24">
        <f t="shared" si="17"/>
        <v>656</v>
      </c>
      <c r="K34" s="24">
        <f t="shared" si="17"/>
        <v>5508.012</v>
      </c>
      <c r="L34" s="24">
        <f t="shared" si="17"/>
        <v>5529.156</v>
      </c>
      <c r="M34" s="818">
        <f t="shared" si="17"/>
        <v>5502.726</v>
      </c>
    </row>
    <row r="35" spans="1:13" ht="18" customHeight="1">
      <c r="A35" s="898"/>
      <c r="B35" s="653"/>
      <c r="C35" s="698" t="s">
        <v>770</v>
      </c>
      <c r="D35" s="705" t="s">
        <v>907</v>
      </c>
      <c r="E35" s="690">
        <f t="shared" si="2"/>
        <v>0</v>
      </c>
      <c r="F35" s="24">
        <f aca="true" t="shared" si="18" ref="F35:M35">F140+F242</f>
        <v>0</v>
      </c>
      <c r="G35" s="24">
        <f t="shared" si="18"/>
        <v>0</v>
      </c>
      <c r="H35" s="24">
        <f t="shared" si="18"/>
        <v>0</v>
      </c>
      <c r="I35" s="24">
        <f t="shared" si="18"/>
        <v>0</v>
      </c>
      <c r="J35" s="24">
        <f t="shared" si="18"/>
        <v>0</v>
      </c>
      <c r="K35" s="24">
        <f t="shared" si="18"/>
        <v>0</v>
      </c>
      <c r="L35" s="24">
        <f t="shared" si="18"/>
        <v>0</v>
      </c>
      <c r="M35" s="818">
        <f t="shared" si="18"/>
        <v>0</v>
      </c>
    </row>
    <row r="36" spans="1:13" ht="18" customHeight="1">
      <c r="A36" s="898"/>
      <c r="B36" s="653" t="s">
        <v>654</v>
      </c>
      <c r="C36" s="653"/>
      <c r="D36" s="705" t="s">
        <v>908</v>
      </c>
      <c r="E36" s="690">
        <f t="shared" si="2"/>
        <v>0</v>
      </c>
      <c r="F36" s="24">
        <f>F141+F243</f>
        <v>0</v>
      </c>
      <c r="G36" s="24">
        <f aca="true" t="shared" si="19" ref="G36:M36">G141+G243</f>
        <v>0</v>
      </c>
      <c r="H36" s="24">
        <f t="shared" si="19"/>
        <v>0</v>
      </c>
      <c r="I36" s="24">
        <f t="shared" si="19"/>
        <v>0</v>
      </c>
      <c r="J36" s="24">
        <f t="shared" si="19"/>
        <v>0</v>
      </c>
      <c r="K36" s="24">
        <f t="shared" si="19"/>
        <v>0</v>
      </c>
      <c r="L36" s="24">
        <f t="shared" si="19"/>
        <v>0</v>
      </c>
      <c r="M36" s="818">
        <f t="shared" si="19"/>
        <v>0</v>
      </c>
    </row>
    <row r="37" spans="1:13" ht="18" customHeight="1">
      <c r="A37" s="898"/>
      <c r="B37" s="653" t="s">
        <v>1509</v>
      </c>
      <c r="C37" s="81"/>
      <c r="D37" s="705" t="s">
        <v>910</v>
      </c>
      <c r="E37" s="690">
        <f t="shared" si="2"/>
        <v>5</v>
      </c>
      <c r="F37" s="24">
        <f>F38</f>
        <v>0</v>
      </c>
      <c r="G37" s="24">
        <f aca="true" t="shared" si="20" ref="G37:M37">G38</f>
        <v>5</v>
      </c>
      <c r="H37" s="24">
        <f t="shared" si="20"/>
        <v>0</v>
      </c>
      <c r="I37" s="24">
        <f t="shared" si="20"/>
        <v>0</v>
      </c>
      <c r="J37" s="24">
        <f t="shared" si="20"/>
        <v>0</v>
      </c>
      <c r="K37" s="24">
        <f t="shared" si="20"/>
        <v>5.21</v>
      </c>
      <c r="L37" s="24">
        <f t="shared" si="20"/>
        <v>5.23</v>
      </c>
      <c r="M37" s="818">
        <f t="shared" si="20"/>
        <v>5.205</v>
      </c>
    </row>
    <row r="38" spans="1:13" ht="18" customHeight="1">
      <c r="A38" s="898"/>
      <c r="B38" s="653"/>
      <c r="C38" s="653" t="s">
        <v>33</v>
      </c>
      <c r="D38" s="705" t="s">
        <v>911</v>
      </c>
      <c r="E38" s="690">
        <f t="shared" si="2"/>
        <v>5</v>
      </c>
      <c r="F38" s="24">
        <f>F143+F245</f>
        <v>0</v>
      </c>
      <c r="G38" s="24">
        <f aca="true" t="shared" si="21" ref="G38:M38">G143+G245</f>
        <v>5</v>
      </c>
      <c r="H38" s="24">
        <f t="shared" si="21"/>
        <v>0</v>
      </c>
      <c r="I38" s="24">
        <f t="shared" si="21"/>
        <v>0</v>
      </c>
      <c r="J38" s="24">
        <f t="shared" si="21"/>
        <v>0</v>
      </c>
      <c r="K38" s="24">
        <f t="shared" si="21"/>
        <v>5.21</v>
      </c>
      <c r="L38" s="24">
        <f t="shared" si="21"/>
        <v>5.23</v>
      </c>
      <c r="M38" s="818">
        <f t="shared" si="21"/>
        <v>5.205</v>
      </c>
    </row>
    <row r="39" spans="1:13" ht="18" customHeight="1">
      <c r="A39" s="898"/>
      <c r="B39" s="653" t="s">
        <v>223</v>
      </c>
      <c r="C39" s="653"/>
      <c r="D39" s="705" t="s">
        <v>224</v>
      </c>
      <c r="E39" s="690">
        <f t="shared" si="2"/>
        <v>0</v>
      </c>
      <c r="F39" s="24">
        <f>SUM(F40:F41)</f>
        <v>0</v>
      </c>
      <c r="G39" s="24">
        <f aca="true" t="shared" si="22" ref="G39:M39">SUM(G40:G41)</f>
        <v>0</v>
      </c>
      <c r="H39" s="24">
        <f t="shared" si="22"/>
        <v>0</v>
      </c>
      <c r="I39" s="24">
        <f t="shared" si="22"/>
        <v>0</v>
      </c>
      <c r="J39" s="24">
        <f t="shared" si="22"/>
        <v>0</v>
      </c>
      <c r="K39" s="24">
        <f t="shared" si="22"/>
        <v>0</v>
      </c>
      <c r="L39" s="24">
        <f t="shared" si="22"/>
        <v>0</v>
      </c>
      <c r="M39" s="818">
        <f t="shared" si="22"/>
        <v>0</v>
      </c>
    </row>
    <row r="40" spans="1:13" ht="18" customHeight="1">
      <c r="A40" s="898"/>
      <c r="B40" s="653"/>
      <c r="C40" s="653" t="s">
        <v>34</v>
      </c>
      <c r="D40" s="705" t="s">
        <v>225</v>
      </c>
      <c r="E40" s="690">
        <f t="shared" si="2"/>
        <v>0</v>
      </c>
      <c r="F40" s="24">
        <f>F145+F247</f>
        <v>0</v>
      </c>
      <c r="G40" s="24">
        <f aca="true" t="shared" si="23" ref="G40:M40">G145+G247</f>
        <v>0</v>
      </c>
      <c r="H40" s="24">
        <f t="shared" si="23"/>
        <v>0</v>
      </c>
      <c r="I40" s="24">
        <f t="shared" si="23"/>
        <v>0</v>
      </c>
      <c r="J40" s="24">
        <f t="shared" si="23"/>
        <v>0</v>
      </c>
      <c r="K40" s="24">
        <f t="shared" si="23"/>
        <v>0</v>
      </c>
      <c r="L40" s="24">
        <f t="shared" si="23"/>
        <v>0</v>
      </c>
      <c r="M40" s="818">
        <f t="shared" si="23"/>
        <v>0</v>
      </c>
    </row>
    <row r="41" spans="1:13" ht="18" customHeight="1">
      <c r="A41" s="898"/>
      <c r="B41" s="653"/>
      <c r="C41" s="653" t="s">
        <v>365</v>
      </c>
      <c r="D41" s="705" t="s">
        <v>376</v>
      </c>
      <c r="E41" s="690">
        <f t="shared" si="2"/>
        <v>0</v>
      </c>
      <c r="F41" s="24">
        <f>F146+F248</f>
        <v>0</v>
      </c>
      <c r="G41" s="24">
        <f aca="true" t="shared" si="24" ref="G41:M42">G146+G248</f>
        <v>0</v>
      </c>
      <c r="H41" s="24">
        <f t="shared" si="24"/>
        <v>0</v>
      </c>
      <c r="I41" s="24">
        <f t="shared" si="24"/>
        <v>0</v>
      </c>
      <c r="J41" s="24">
        <f t="shared" si="24"/>
        <v>0</v>
      </c>
      <c r="K41" s="24">
        <f t="shared" si="24"/>
        <v>0</v>
      </c>
      <c r="L41" s="24">
        <f t="shared" si="24"/>
        <v>0</v>
      </c>
      <c r="M41" s="818">
        <f t="shared" si="24"/>
        <v>0</v>
      </c>
    </row>
    <row r="42" spans="1:13" ht="18" customHeight="1">
      <c r="A42" s="898"/>
      <c r="B42" s="698" t="s">
        <v>655</v>
      </c>
      <c r="C42" s="698"/>
      <c r="D42" s="705" t="s">
        <v>377</v>
      </c>
      <c r="E42" s="690">
        <f t="shared" si="2"/>
        <v>0</v>
      </c>
      <c r="F42" s="24">
        <f>F147+F249</f>
        <v>0</v>
      </c>
      <c r="G42" s="24">
        <f t="shared" si="24"/>
        <v>0</v>
      </c>
      <c r="H42" s="24">
        <f t="shared" si="24"/>
        <v>0</v>
      </c>
      <c r="I42" s="24">
        <f t="shared" si="24"/>
        <v>0</v>
      </c>
      <c r="J42" s="24">
        <f t="shared" si="24"/>
        <v>0</v>
      </c>
      <c r="K42" s="24">
        <f t="shared" si="24"/>
        <v>0</v>
      </c>
      <c r="L42" s="24">
        <f t="shared" si="24"/>
        <v>0</v>
      </c>
      <c r="M42" s="818">
        <f t="shared" si="24"/>
        <v>0</v>
      </c>
    </row>
    <row r="43" spans="1:13" ht="18" customHeight="1">
      <c r="A43" s="692" t="s">
        <v>87</v>
      </c>
      <c r="B43" s="698"/>
      <c r="C43" s="702"/>
      <c r="D43" s="903" t="s">
        <v>88</v>
      </c>
      <c r="E43" s="690">
        <f t="shared" si="2"/>
        <v>0</v>
      </c>
      <c r="F43" s="24">
        <f>F45+F48+F49</f>
        <v>0</v>
      </c>
      <c r="G43" s="24">
        <f aca="true" t="shared" si="25" ref="G43:M43">G45+G48+G49</f>
        <v>0</v>
      </c>
      <c r="H43" s="24">
        <f t="shared" si="25"/>
        <v>0</v>
      </c>
      <c r="I43" s="24">
        <f t="shared" si="25"/>
        <v>0</v>
      </c>
      <c r="J43" s="24">
        <f t="shared" si="25"/>
        <v>0</v>
      </c>
      <c r="K43" s="24">
        <f t="shared" si="25"/>
        <v>0</v>
      </c>
      <c r="L43" s="24">
        <f t="shared" si="25"/>
        <v>0</v>
      </c>
      <c r="M43" s="818">
        <f t="shared" si="25"/>
        <v>0</v>
      </c>
    </row>
    <row r="44" spans="1:13" ht="18" customHeight="1">
      <c r="A44" s="889" t="s">
        <v>603</v>
      </c>
      <c r="B44" s="890"/>
      <c r="C44" s="890"/>
      <c r="D44" s="904"/>
      <c r="E44" s="690"/>
      <c r="F44" s="24"/>
      <c r="G44" s="24"/>
      <c r="H44" s="24"/>
      <c r="I44" s="24"/>
      <c r="J44" s="24"/>
      <c r="K44" s="24"/>
      <c r="L44" s="24"/>
      <c r="M44" s="818"/>
    </row>
    <row r="45" spans="1:13" ht="27" customHeight="1">
      <c r="A45" s="889"/>
      <c r="B45" s="89" t="s">
        <v>628</v>
      </c>
      <c r="C45" s="89"/>
      <c r="D45" s="904" t="s">
        <v>89</v>
      </c>
      <c r="E45" s="690">
        <f t="shared" si="2"/>
        <v>0</v>
      </c>
      <c r="F45" s="24">
        <f>F46+F47</f>
        <v>0</v>
      </c>
      <c r="G45" s="24">
        <f aca="true" t="shared" si="26" ref="G45:M45">G46+G47</f>
        <v>0</v>
      </c>
      <c r="H45" s="24">
        <f t="shared" si="26"/>
        <v>0</v>
      </c>
      <c r="I45" s="24">
        <f t="shared" si="26"/>
        <v>0</v>
      </c>
      <c r="J45" s="24">
        <f t="shared" si="26"/>
        <v>0</v>
      </c>
      <c r="K45" s="24">
        <f t="shared" si="26"/>
        <v>0</v>
      </c>
      <c r="L45" s="24">
        <f t="shared" si="26"/>
        <v>0</v>
      </c>
      <c r="M45" s="818">
        <f t="shared" si="26"/>
        <v>0</v>
      </c>
    </row>
    <row r="46" spans="1:13" ht="18" customHeight="1">
      <c r="A46" s="889"/>
      <c r="B46" s="890"/>
      <c r="C46" s="698" t="s">
        <v>1058</v>
      </c>
      <c r="D46" s="904" t="s">
        <v>90</v>
      </c>
      <c r="E46" s="690">
        <f t="shared" si="2"/>
        <v>0</v>
      </c>
      <c r="F46" s="24">
        <f>F151+F253</f>
        <v>0</v>
      </c>
      <c r="G46" s="24">
        <f aca="true" t="shared" si="27" ref="G46:M46">G151+G253</f>
        <v>0</v>
      </c>
      <c r="H46" s="24">
        <f t="shared" si="27"/>
        <v>0</v>
      </c>
      <c r="I46" s="24">
        <f t="shared" si="27"/>
        <v>0</v>
      </c>
      <c r="J46" s="24">
        <f t="shared" si="27"/>
        <v>0</v>
      </c>
      <c r="K46" s="24">
        <f t="shared" si="27"/>
        <v>0</v>
      </c>
      <c r="L46" s="24">
        <f t="shared" si="27"/>
        <v>0</v>
      </c>
      <c r="M46" s="818">
        <f t="shared" si="27"/>
        <v>0</v>
      </c>
    </row>
    <row r="47" spans="1:13" ht="18" customHeight="1">
      <c r="A47" s="889"/>
      <c r="B47" s="890"/>
      <c r="C47" s="698" t="s">
        <v>627</v>
      </c>
      <c r="D47" s="904" t="s">
        <v>626</v>
      </c>
      <c r="E47" s="690">
        <f t="shared" si="2"/>
        <v>0</v>
      </c>
      <c r="F47" s="24">
        <f aca="true" t="shared" si="28" ref="F47:M47">F152+F254</f>
        <v>0</v>
      </c>
      <c r="G47" s="24">
        <f t="shared" si="28"/>
        <v>0</v>
      </c>
      <c r="H47" s="24">
        <f t="shared" si="28"/>
        <v>0</v>
      </c>
      <c r="I47" s="24">
        <f t="shared" si="28"/>
        <v>0</v>
      </c>
      <c r="J47" s="24">
        <f t="shared" si="28"/>
        <v>0</v>
      </c>
      <c r="K47" s="24">
        <f t="shared" si="28"/>
        <v>0</v>
      </c>
      <c r="L47" s="24">
        <f t="shared" si="28"/>
        <v>0</v>
      </c>
      <c r="M47" s="818">
        <f t="shared" si="28"/>
        <v>0</v>
      </c>
    </row>
    <row r="48" spans="1:13" ht="18" customHeight="1">
      <c r="A48" s="889"/>
      <c r="B48" s="891" t="s">
        <v>859</v>
      </c>
      <c r="C48" s="698"/>
      <c r="D48" s="904" t="s">
        <v>91</v>
      </c>
      <c r="E48" s="690">
        <f t="shared" si="2"/>
        <v>0</v>
      </c>
      <c r="F48" s="24">
        <f>F153+F255</f>
        <v>0</v>
      </c>
      <c r="G48" s="24">
        <f aca="true" t="shared" si="29" ref="G48:M48">G153+G255</f>
        <v>0</v>
      </c>
      <c r="H48" s="24">
        <f t="shared" si="29"/>
        <v>0</v>
      </c>
      <c r="I48" s="24">
        <f t="shared" si="29"/>
        <v>0</v>
      </c>
      <c r="J48" s="24">
        <f t="shared" si="29"/>
        <v>0</v>
      </c>
      <c r="K48" s="24">
        <f t="shared" si="29"/>
        <v>0</v>
      </c>
      <c r="L48" s="24">
        <f t="shared" si="29"/>
        <v>0</v>
      </c>
      <c r="M48" s="818">
        <f t="shared" si="29"/>
        <v>0</v>
      </c>
    </row>
    <row r="49" spans="1:13" ht="18" customHeight="1">
      <c r="A49" s="898"/>
      <c r="B49" s="653" t="s">
        <v>65</v>
      </c>
      <c r="C49" s="653"/>
      <c r="D49" s="904" t="s">
        <v>66</v>
      </c>
      <c r="E49" s="690">
        <f t="shared" si="2"/>
        <v>0</v>
      </c>
      <c r="F49" s="24">
        <f>F50</f>
        <v>0</v>
      </c>
      <c r="G49" s="24">
        <f aca="true" t="shared" si="30" ref="G49:M49">G50</f>
        <v>0</v>
      </c>
      <c r="H49" s="24">
        <f t="shared" si="30"/>
        <v>0</v>
      </c>
      <c r="I49" s="24">
        <f t="shared" si="30"/>
        <v>0</v>
      </c>
      <c r="J49" s="24">
        <f t="shared" si="30"/>
        <v>0</v>
      </c>
      <c r="K49" s="24">
        <f t="shared" si="30"/>
        <v>0</v>
      </c>
      <c r="L49" s="24">
        <f t="shared" si="30"/>
        <v>0</v>
      </c>
      <c r="M49" s="818">
        <f t="shared" si="30"/>
        <v>0</v>
      </c>
    </row>
    <row r="50" spans="1:13" ht="18" customHeight="1">
      <c r="A50" s="898"/>
      <c r="B50" s="653"/>
      <c r="C50" s="698" t="s">
        <v>723</v>
      </c>
      <c r="D50" s="904" t="s">
        <v>566</v>
      </c>
      <c r="E50" s="690">
        <f t="shared" si="2"/>
        <v>0</v>
      </c>
      <c r="F50" s="24">
        <f>F155+F257</f>
        <v>0</v>
      </c>
      <c r="G50" s="24">
        <f aca="true" t="shared" si="31" ref="G50:M50">G155+G257</f>
        <v>0</v>
      </c>
      <c r="H50" s="24">
        <f t="shared" si="31"/>
        <v>0</v>
      </c>
      <c r="I50" s="24">
        <f t="shared" si="31"/>
        <v>0</v>
      </c>
      <c r="J50" s="24">
        <f t="shared" si="31"/>
        <v>0</v>
      </c>
      <c r="K50" s="24">
        <f t="shared" si="31"/>
        <v>0</v>
      </c>
      <c r="L50" s="24">
        <f t="shared" si="31"/>
        <v>0</v>
      </c>
      <c r="M50" s="818">
        <f t="shared" si="31"/>
        <v>0</v>
      </c>
    </row>
    <row r="51" spans="1:13" ht="18" customHeight="1">
      <c r="A51" s="692" t="s">
        <v>567</v>
      </c>
      <c r="B51" s="653"/>
      <c r="C51" s="905"/>
      <c r="D51" s="903" t="s">
        <v>568</v>
      </c>
      <c r="E51" s="690">
        <f t="shared" si="2"/>
        <v>9671</v>
      </c>
      <c r="F51" s="24">
        <f aca="true" t="shared" si="32" ref="F51:M51">F53+F65+F67</f>
        <v>0</v>
      </c>
      <c r="G51" s="24">
        <f t="shared" si="32"/>
        <v>4531</v>
      </c>
      <c r="H51" s="24">
        <f t="shared" si="32"/>
        <v>4017</v>
      </c>
      <c r="I51" s="24">
        <f t="shared" si="32"/>
        <v>563</v>
      </c>
      <c r="J51" s="24">
        <f t="shared" si="32"/>
        <v>560</v>
      </c>
      <c r="K51" s="24">
        <f t="shared" si="32"/>
        <v>10077.182</v>
      </c>
      <c r="L51" s="24">
        <f t="shared" si="32"/>
        <v>10115.866</v>
      </c>
      <c r="M51" s="818">
        <f t="shared" si="32"/>
        <v>10067.511</v>
      </c>
    </row>
    <row r="52" spans="1:13" ht="18" customHeight="1">
      <c r="A52" s="889" t="s">
        <v>603</v>
      </c>
      <c r="B52" s="890"/>
      <c r="C52" s="890"/>
      <c r="D52" s="904"/>
      <c r="E52" s="690"/>
      <c r="F52" s="24"/>
      <c r="G52" s="24"/>
      <c r="H52" s="24"/>
      <c r="I52" s="24"/>
      <c r="J52" s="24"/>
      <c r="K52" s="24"/>
      <c r="L52" s="24"/>
      <c r="M52" s="818"/>
    </row>
    <row r="53" spans="1:13" ht="45.75" customHeight="1">
      <c r="A53" s="906"/>
      <c r="B53" s="89" t="s">
        <v>161</v>
      </c>
      <c r="C53" s="89"/>
      <c r="D53" s="904" t="s">
        <v>569</v>
      </c>
      <c r="E53" s="690">
        <f t="shared" si="2"/>
        <v>9671</v>
      </c>
      <c r="F53" s="24">
        <f aca="true" t="shared" si="33" ref="F53:M53">SUM(F54:F64)</f>
        <v>0</v>
      </c>
      <c r="G53" s="24">
        <f t="shared" si="33"/>
        <v>4531</v>
      </c>
      <c r="H53" s="24">
        <f t="shared" si="33"/>
        <v>4017</v>
      </c>
      <c r="I53" s="24">
        <f t="shared" si="33"/>
        <v>563</v>
      </c>
      <c r="J53" s="24">
        <f t="shared" si="33"/>
        <v>560</v>
      </c>
      <c r="K53" s="24">
        <f t="shared" si="33"/>
        <v>10077.182</v>
      </c>
      <c r="L53" s="24">
        <f t="shared" si="33"/>
        <v>10115.866</v>
      </c>
      <c r="M53" s="818">
        <f t="shared" si="33"/>
        <v>10067.511</v>
      </c>
    </row>
    <row r="54" spans="1:13" ht="18" customHeight="1">
      <c r="A54" s="906"/>
      <c r="B54" s="653"/>
      <c r="C54" s="702" t="s">
        <v>726</v>
      </c>
      <c r="D54" s="904" t="s">
        <v>570</v>
      </c>
      <c r="E54" s="690">
        <f t="shared" si="2"/>
        <v>0</v>
      </c>
      <c r="F54" s="24">
        <f>F159+F261</f>
        <v>0</v>
      </c>
      <c r="G54" s="24">
        <f aca="true" t="shared" si="34" ref="G54:M54">G159+G261</f>
        <v>0</v>
      </c>
      <c r="H54" s="24">
        <f t="shared" si="34"/>
        <v>0</v>
      </c>
      <c r="I54" s="24">
        <f t="shared" si="34"/>
        <v>0</v>
      </c>
      <c r="J54" s="24">
        <f t="shared" si="34"/>
        <v>0</v>
      </c>
      <c r="K54" s="24">
        <f t="shared" si="34"/>
        <v>0</v>
      </c>
      <c r="L54" s="24">
        <f t="shared" si="34"/>
        <v>0</v>
      </c>
      <c r="M54" s="818">
        <f t="shared" si="34"/>
        <v>0</v>
      </c>
    </row>
    <row r="55" spans="1:13" ht="18" customHeight="1">
      <c r="A55" s="906"/>
      <c r="B55" s="653"/>
      <c r="C55" s="698" t="s">
        <v>840</v>
      </c>
      <c r="D55" s="904" t="s">
        <v>571</v>
      </c>
      <c r="E55" s="690">
        <f t="shared" si="2"/>
        <v>0</v>
      </c>
      <c r="F55" s="24">
        <f aca="true" t="shared" si="35" ref="F55:M55">F160+F262</f>
        <v>0</v>
      </c>
      <c r="G55" s="24">
        <f t="shared" si="35"/>
        <v>0</v>
      </c>
      <c r="H55" s="24">
        <f t="shared" si="35"/>
        <v>0</v>
      </c>
      <c r="I55" s="24">
        <f t="shared" si="35"/>
        <v>0</v>
      </c>
      <c r="J55" s="24">
        <f t="shared" si="35"/>
        <v>0</v>
      </c>
      <c r="K55" s="24">
        <f t="shared" si="35"/>
        <v>0</v>
      </c>
      <c r="L55" s="24">
        <f t="shared" si="35"/>
        <v>0</v>
      </c>
      <c r="M55" s="818">
        <f t="shared" si="35"/>
        <v>0</v>
      </c>
    </row>
    <row r="56" spans="1:13" ht="18" customHeight="1">
      <c r="A56" s="906"/>
      <c r="B56" s="653"/>
      <c r="C56" s="702" t="s">
        <v>841</v>
      </c>
      <c r="D56" s="904" t="s">
        <v>572</v>
      </c>
      <c r="E56" s="690">
        <f t="shared" si="2"/>
        <v>0</v>
      </c>
      <c r="F56" s="24">
        <f aca="true" t="shared" si="36" ref="F56:M56">F161+F263</f>
        <v>0</v>
      </c>
      <c r="G56" s="24">
        <f t="shared" si="36"/>
        <v>0</v>
      </c>
      <c r="H56" s="24">
        <f t="shared" si="36"/>
        <v>0</v>
      </c>
      <c r="I56" s="24">
        <f t="shared" si="36"/>
        <v>0</v>
      </c>
      <c r="J56" s="24">
        <f t="shared" si="36"/>
        <v>0</v>
      </c>
      <c r="K56" s="24">
        <f t="shared" si="36"/>
        <v>0</v>
      </c>
      <c r="L56" s="24">
        <f t="shared" si="36"/>
        <v>0</v>
      </c>
      <c r="M56" s="818">
        <f t="shared" si="36"/>
        <v>0</v>
      </c>
    </row>
    <row r="57" spans="1:13" ht="18" customHeight="1">
      <c r="A57" s="906"/>
      <c r="B57" s="653"/>
      <c r="C57" s="702" t="s">
        <v>842</v>
      </c>
      <c r="D57" s="904" t="s">
        <v>573</v>
      </c>
      <c r="E57" s="690">
        <f t="shared" si="2"/>
        <v>0</v>
      </c>
      <c r="F57" s="24">
        <f aca="true" t="shared" si="37" ref="F57:M57">F162+F264</f>
        <v>0</v>
      </c>
      <c r="G57" s="24">
        <f t="shared" si="37"/>
        <v>0</v>
      </c>
      <c r="H57" s="24">
        <f t="shared" si="37"/>
        <v>0</v>
      </c>
      <c r="I57" s="24">
        <f t="shared" si="37"/>
        <v>0</v>
      </c>
      <c r="J57" s="24">
        <f t="shared" si="37"/>
        <v>0</v>
      </c>
      <c r="K57" s="24">
        <f t="shared" si="37"/>
        <v>0</v>
      </c>
      <c r="L57" s="24">
        <f t="shared" si="37"/>
        <v>0</v>
      </c>
      <c r="M57" s="818">
        <f t="shared" si="37"/>
        <v>0</v>
      </c>
    </row>
    <row r="58" spans="1:13" ht="18" customHeight="1">
      <c r="A58" s="906"/>
      <c r="B58" s="653"/>
      <c r="C58" s="702" t="s">
        <v>843</v>
      </c>
      <c r="D58" s="904" t="s">
        <v>574</v>
      </c>
      <c r="E58" s="690">
        <f t="shared" si="2"/>
        <v>0</v>
      </c>
      <c r="F58" s="24">
        <f aca="true" t="shared" si="38" ref="F58:M58">F163+F265</f>
        <v>0</v>
      </c>
      <c r="G58" s="24">
        <f t="shared" si="38"/>
        <v>0</v>
      </c>
      <c r="H58" s="24">
        <f t="shared" si="38"/>
        <v>0</v>
      </c>
      <c r="I58" s="24">
        <f t="shared" si="38"/>
        <v>0</v>
      </c>
      <c r="J58" s="24">
        <f t="shared" si="38"/>
        <v>0</v>
      </c>
      <c r="K58" s="24">
        <f t="shared" si="38"/>
        <v>0</v>
      </c>
      <c r="L58" s="24">
        <f t="shared" si="38"/>
        <v>0</v>
      </c>
      <c r="M58" s="818">
        <f t="shared" si="38"/>
        <v>0</v>
      </c>
    </row>
    <row r="59" spans="1:13" ht="18" customHeight="1">
      <c r="A59" s="906"/>
      <c r="B59" s="653"/>
      <c r="C59" s="702" t="s">
        <v>575</v>
      </c>
      <c r="D59" s="904" t="s">
        <v>576</v>
      </c>
      <c r="E59" s="690">
        <f t="shared" si="2"/>
        <v>0</v>
      </c>
      <c r="F59" s="24">
        <f aca="true" t="shared" si="39" ref="F59:M59">F164+F266</f>
        <v>0</v>
      </c>
      <c r="G59" s="24">
        <f t="shared" si="39"/>
        <v>0</v>
      </c>
      <c r="H59" s="24">
        <f t="shared" si="39"/>
        <v>0</v>
      </c>
      <c r="I59" s="24">
        <f t="shared" si="39"/>
        <v>0</v>
      </c>
      <c r="J59" s="24">
        <f t="shared" si="39"/>
        <v>0</v>
      </c>
      <c r="K59" s="24">
        <f t="shared" si="39"/>
        <v>0</v>
      </c>
      <c r="L59" s="24">
        <f t="shared" si="39"/>
        <v>0</v>
      </c>
      <c r="M59" s="818">
        <f t="shared" si="39"/>
        <v>0</v>
      </c>
    </row>
    <row r="60" spans="1:13" ht="18" customHeight="1">
      <c r="A60" s="906"/>
      <c r="B60" s="653"/>
      <c r="C60" s="702" t="s">
        <v>577</v>
      </c>
      <c r="D60" s="904" t="s">
        <v>578</v>
      </c>
      <c r="E60" s="690">
        <f t="shared" si="2"/>
        <v>0</v>
      </c>
      <c r="F60" s="24">
        <f aca="true" t="shared" si="40" ref="F60:M60">F165+F267</f>
        <v>0</v>
      </c>
      <c r="G60" s="24">
        <f t="shared" si="40"/>
        <v>0</v>
      </c>
      <c r="H60" s="24">
        <f t="shared" si="40"/>
        <v>0</v>
      </c>
      <c r="I60" s="24">
        <f t="shared" si="40"/>
        <v>0</v>
      </c>
      <c r="J60" s="24">
        <f t="shared" si="40"/>
        <v>0</v>
      </c>
      <c r="K60" s="24">
        <f t="shared" si="40"/>
        <v>0</v>
      </c>
      <c r="L60" s="24">
        <f t="shared" si="40"/>
        <v>0</v>
      </c>
      <c r="M60" s="818">
        <f t="shared" si="40"/>
        <v>0</v>
      </c>
    </row>
    <row r="61" spans="1:13" ht="18" customHeight="1">
      <c r="A61" s="906"/>
      <c r="B61" s="653"/>
      <c r="C61" s="702" t="s">
        <v>579</v>
      </c>
      <c r="D61" s="904" t="s">
        <v>580</v>
      </c>
      <c r="E61" s="690">
        <f t="shared" si="2"/>
        <v>0</v>
      </c>
      <c r="F61" s="24">
        <f aca="true" t="shared" si="41" ref="F61:M61">F166+F268</f>
        <v>0</v>
      </c>
      <c r="G61" s="24">
        <f t="shared" si="41"/>
        <v>0</v>
      </c>
      <c r="H61" s="24">
        <f t="shared" si="41"/>
        <v>0</v>
      </c>
      <c r="I61" s="24">
        <f t="shared" si="41"/>
        <v>0</v>
      </c>
      <c r="J61" s="24">
        <f t="shared" si="41"/>
        <v>0</v>
      </c>
      <c r="K61" s="24">
        <f t="shared" si="41"/>
        <v>0</v>
      </c>
      <c r="L61" s="24">
        <f t="shared" si="41"/>
        <v>0</v>
      </c>
      <c r="M61" s="818">
        <f t="shared" si="41"/>
        <v>0</v>
      </c>
    </row>
    <row r="62" spans="1:13" ht="18" customHeight="1">
      <c r="A62" s="906"/>
      <c r="B62" s="653"/>
      <c r="C62" s="702" t="s">
        <v>989</v>
      </c>
      <c r="D62" s="904" t="s">
        <v>196</v>
      </c>
      <c r="E62" s="690">
        <f t="shared" si="2"/>
        <v>9671</v>
      </c>
      <c r="F62" s="24">
        <f aca="true" t="shared" si="42" ref="F62:M62">F167+F269</f>
        <v>0</v>
      </c>
      <c r="G62" s="24">
        <f t="shared" si="42"/>
        <v>4531</v>
      </c>
      <c r="H62" s="24">
        <f t="shared" si="42"/>
        <v>4017</v>
      </c>
      <c r="I62" s="24">
        <f t="shared" si="42"/>
        <v>563</v>
      </c>
      <c r="J62" s="24">
        <f t="shared" si="42"/>
        <v>560</v>
      </c>
      <c r="K62" s="24">
        <f t="shared" si="42"/>
        <v>10077.182</v>
      </c>
      <c r="L62" s="24">
        <f t="shared" si="42"/>
        <v>10115.866</v>
      </c>
      <c r="M62" s="818">
        <f t="shared" si="42"/>
        <v>10067.511</v>
      </c>
    </row>
    <row r="63" spans="1:13" ht="18" customHeight="1">
      <c r="A63" s="906"/>
      <c r="B63" s="653"/>
      <c r="C63" s="702" t="s">
        <v>581</v>
      </c>
      <c r="D63" s="904" t="s">
        <v>582</v>
      </c>
      <c r="E63" s="690">
        <f t="shared" si="2"/>
        <v>0</v>
      </c>
      <c r="F63" s="24">
        <f aca="true" t="shared" si="43" ref="F63:M63">F168+F270</f>
        <v>0</v>
      </c>
      <c r="G63" s="24">
        <f t="shared" si="43"/>
        <v>0</v>
      </c>
      <c r="H63" s="24">
        <f t="shared" si="43"/>
        <v>0</v>
      </c>
      <c r="I63" s="24">
        <f t="shared" si="43"/>
        <v>0</v>
      </c>
      <c r="J63" s="24">
        <f t="shared" si="43"/>
        <v>0</v>
      </c>
      <c r="K63" s="24">
        <f t="shared" si="43"/>
        <v>0</v>
      </c>
      <c r="L63" s="24">
        <f t="shared" si="43"/>
        <v>0</v>
      </c>
      <c r="M63" s="818">
        <f t="shared" si="43"/>
        <v>0</v>
      </c>
    </row>
    <row r="64" spans="1:13" ht="18" customHeight="1">
      <c r="A64" s="906"/>
      <c r="B64" s="653"/>
      <c r="C64" s="698" t="s">
        <v>241</v>
      </c>
      <c r="D64" s="904" t="s">
        <v>583</v>
      </c>
      <c r="E64" s="690">
        <f t="shared" si="2"/>
        <v>0</v>
      </c>
      <c r="F64" s="24">
        <f aca="true" t="shared" si="44" ref="F64:M64">F169+F271</f>
        <v>0</v>
      </c>
      <c r="G64" s="24">
        <f t="shared" si="44"/>
        <v>0</v>
      </c>
      <c r="H64" s="24">
        <f t="shared" si="44"/>
        <v>0</v>
      </c>
      <c r="I64" s="24">
        <f t="shared" si="44"/>
        <v>0</v>
      </c>
      <c r="J64" s="24">
        <f t="shared" si="44"/>
        <v>0</v>
      </c>
      <c r="K64" s="24">
        <f t="shared" si="44"/>
        <v>0</v>
      </c>
      <c r="L64" s="24">
        <f t="shared" si="44"/>
        <v>0</v>
      </c>
      <c r="M64" s="818">
        <f t="shared" si="44"/>
        <v>0</v>
      </c>
    </row>
    <row r="65" spans="1:13" ht="18" customHeight="1">
      <c r="A65" s="906"/>
      <c r="B65" s="653" t="s">
        <v>584</v>
      </c>
      <c r="C65" s="698"/>
      <c r="D65" s="891" t="s">
        <v>585</v>
      </c>
      <c r="E65" s="690">
        <f t="shared" si="2"/>
        <v>0</v>
      </c>
      <c r="F65" s="24">
        <f>F66</f>
        <v>0</v>
      </c>
      <c r="G65" s="24">
        <f aca="true" t="shared" si="45" ref="G65:M65">G66</f>
        <v>0</v>
      </c>
      <c r="H65" s="24">
        <f t="shared" si="45"/>
        <v>0</v>
      </c>
      <c r="I65" s="24">
        <f t="shared" si="45"/>
        <v>0</v>
      </c>
      <c r="J65" s="24">
        <f t="shared" si="45"/>
        <v>0</v>
      </c>
      <c r="K65" s="24">
        <f t="shared" si="45"/>
        <v>0</v>
      </c>
      <c r="L65" s="24">
        <f t="shared" si="45"/>
        <v>0</v>
      </c>
      <c r="M65" s="818">
        <f t="shared" si="45"/>
        <v>0</v>
      </c>
    </row>
    <row r="66" spans="1:13" ht="18" customHeight="1">
      <c r="A66" s="906"/>
      <c r="B66" s="653"/>
      <c r="C66" s="698" t="s">
        <v>56</v>
      </c>
      <c r="D66" s="907" t="s">
        <v>586</v>
      </c>
      <c r="E66" s="690">
        <f t="shared" si="2"/>
        <v>0</v>
      </c>
      <c r="F66" s="24">
        <f>F171+F273</f>
        <v>0</v>
      </c>
      <c r="G66" s="24">
        <f aca="true" t="shared" si="46" ref="G66:M67">G171+G273</f>
        <v>0</v>
      </c>
      <c r="H66" s="24">
        <f t="shared" si="46"/>
        <v>0</v>
      </c>
      <c r="I66" s="24">
        <f t="shared" si="46"/>
        <v>0</v>
      </c>
      <c r="J66" s="24">
        <f t="shared" si="46"/>
        <v>0</v>
      </c>
      <c r="K66" s="24">
        <f t="shared" si="46"/>
        <v>0</v>
      </c>
      <c r="L66" s="24">
        <f t="shared" si="46"/>
        <v>0</v>
      </c>
      <c r="M66" s="818">
        <f t="shared" si="46"/>
        <v>0</v>
      </c>
    </row>
    <row r="67" spans="1:13" ht="18" customHeight="1">
      <c r="A67" s="906"/>
      <c r="B67" s="653" t="s">
        <v>125</v>
      </c>
      <c r="C67" s="905"/>
      <c r="D67" s="891" t="s">
        <v>587</v>
      </c>
      <c r="E67" s="690">
        <f t="shared" si="2"/>
        <v>0</v>
      </c>
      <c r="F67" s="24">
        <f>F172+F274</f>
        <v>0</v>
      </c>
      <c r="G67" s="24">
        <f t="shared" si="46"/>
        <v>0</v>
      </c>
      <c r="H67" s="24">
        <f t="shared" si="46"/>
        <v>0</v>
      </c>
      <c r="I67" s="24">
        <f t="shared" si="46"/>
        <v>0</v>
      </c>
      <c r="J67" s="24">
        <f t="shared" si="46"/>
        <v>0</v>
      </c>
      <c r="K67" s="24">
        <f t="shared" si="46"/>
        <v>0</v>
      </c>
      <c r="L67" s="24">
        <f t="shared" si="46"/>
        <v>0</v>
      </c>
      <c r="M67" s="818">
        <f t="shared" si="46"/>
        <v>0</v>
      </c>
    </row>
    <row r="68" spans="1:13" ht="33" customHeight="1">
      <c r="A68" s="305" t="s">
        <v>1413</v>
      </c>
      <c r="B68" s="306"/>
      <c r="C68" s="306"/>
      <c r="D68" s="903" t="s">
        <v>588</v>
      </c>
      <c r="E68" s="690">
        <f t="shared" si="2"/>
        <v>7084</v>
      </c>
      <c r="F68" s="24">
        <f>F70+F71+F73+F74</f>
        <v>0</v>
      </c>
      <c r="G68" s="24">
        <f aca="true" t="shared" si="47" ref="G68:M68">G70+G71+G73+G74</f>
        <v>1074</v>
      </c>
      <c r="H68" s="24">
        <f t="shared" si="47"/>
        <v>1312</v>
      </c>
      <c r="I68" s="24">
        <f t="shared" si="47"/>
        <v>1032</v>
      </c>
      <c r="J68" s="24">
        <f t="shared" si="47"/>
        <v>3666</v>
      </c>
      <c r="K68" s="24">
        <f t="shared" si="47"/>
        <v>7381.528</v>
      </c>
      <c r="L68" s="24">
        <f t="shared" si="47"/>
        <v>7409.864</v>
      </c>
      <c r="M68" s="818">
        <f t="shared" si="47"/>
        <v>7374.444</v>
      </c>
    </row>
    <row r="69" spans="1:13" ht="18" customHeight="1">
      <c r="A69" s="889" t="s">
        <v>603</v>
      </c>
      <c r="B69" s="890"/>
      <c r="C69" s="890"/>
      <c r="D69" s="891"/>
      <c r="E69" s="690">
        <f t="shared" si="2"/>
        <v>0</v>
      </c>
      <c r="F69" s="24"/>
      <c r="G69" s="24"/>
      <c r="H69" s="24"/>
      <c r="I69" s="24"/>
      <c r="J69" s="24"/>
      <c r="K69" s="24"/>
      <c r="L69" s="24"/>
      <c r="M69" s="818"/>
    </row>
    <row r="70" spans="1:13" ht="18" customHeight="1">
      <c r="A70" s="889"/>
      <c r="B70" s="908" t="s">
        <v>1412</v>
      </c>
      <c r="C70" s="650"/>
      <c r="D70" s="891" t="s">
        <v>1411</v>
      </c>
      <c r="E70" s="690">
        <f t="shared" si="2"/>
        <v>0</v>
      </c>
      <c r="F70" s="24">
        <f>F175+F277</f>
        <v>0</v>
      </c>
      <c r="G70" s="24">
        <f aca="true" t="shared" si="48" ref="G70:M70">G175+G277</f>
        <v>0</v>
      </c>
      <c r="H70" s="24">
        <f t="shared" si="48"/>
        <v>0</v>
      </c>
      <c r="I70" s="24">
        <f t="shared" si="48"/>
        <v>0</v>
      </c>
      <c r="J70" s="24">
        <f t="shared" si="48"/>
        <v>0</v>
      </c>
      <c r="K70" s="24">
        <f t="shared" si="48"/>
        <v>0</v>
      </c>
      <c r="L70" s="24">
        <f t="shared" si="48"/>
        <v>0</v>
      </c>
      <c r="M70" s="818">
        <f t="shared" si="48"/>
        <v>0</v>
      </c>
    </row>
    <row r="71" spans="1:13" ht="18" customHeight="1">
      <c r="A71" s="898"/>
      <c r="B71" s="698" t="s">
        <v>589</v>
      </c>
      <c r="C71" s="653"/>
      <c r="D71" s="891" t="s">
        <v>590</v>
      </c>
      <c r="E71" s="690">
        <f t="shared" si="2"/>
        <v>0</v>
      </c>
      <c r="F71" s="24">
        <f>F72</f>
        <v>0</v>
      </c>
      <c r="G71" s="24">
        <f aca="true" t="shared" si="49" ref="G71:M71">G72</f>
        <v>0</v>
      </c>
      <c r="H71" s="24">
        <f t="shared" si="49"/>
        <v>0</v>
      </c>
      <c r="I71" s="24">
        <f t="shared" si="49"/>
        <v>0</v>
      </c>
      <c r="J71" s="24">
        <f t="shared" si="49"/>
        <v>0</v>
      </c>
      <c r="K71" s="24">
        <f t="shared" si="49"/>
        <v>0</v>
      </c>
      <c r="L71" s="24">
        <f t="shared" si="49"/>
        <v>0</v>
      </c>
      <c r="M71" s="818">
        <f t="shared" si="49"/>
        <v>0</v>
      </c>
    </row>
    <row r="72" spans="1:13" ht="18" customHeight="1">
      <c r="A72" s="898"/>
      <c r="B72" s="698"/>
      <c r="C72" s="653" t="s">
        <v>499</v>
      </c>
      <c r="D72" s="891" t="s">
        <v>591</v>
      </c>
      <c r="E72" s="690">
        <f t="shared" si="2"/>
        <v>0</v>
      </c>
      <c r="F72" s="24">
        <f>F177+F279</f>
        <v>0</v>
      </c>
      <c r="G72" s="24">
        <f aca="true" t="shared" si="50" ref="G72:M73">G177+G279</f>
        <v>0</v>
      </c>
      <c r="H72" s="24">
        <f t="shared" si="50"/>
        <v>0</v>
      </c>
      <c r="I72" s="24">
        <f t="shared" si="50"/>
        <v>0</v>
      </c>
      <c r="J72" s="24">
        <f t="shared" si="50"/>
        <v>0</v>
      </c>
      <c r="K72" s="24">
        <f t="shared" si="50"/>
        <v>0</v>
      </c>
      <c r="L72" s="24">
        <f t="shared" si="50"/>
        <v>0</v>
      </c>
      <c r="M72" s="818">
        <f t="shared" si="50"/>
        <v>0</v>
      </c>
    </row>
    <row r="73" spans="1:13" ht="18" customHeight="1">
      <c r="A73" s="898"/>
      <c r="B73" s="698" t="s">
        <v>592</v>
      </c>
      <c r="C73" s="653"/>
      <c r="D73" s="891" t="s">
        <v>593</v>
      </c>
      <c r="E73" s="690">
        <f t="shared" si="2"/>
        <v>7069</v>
      </c>
      <c r="F73" s="24">
        <f>F178+F280</f>
        <v>0</v>
      </c>
      <c r="G73" s="24">
        <f t="shared" si="50"/>
        <v>1074</v>
      </c>
      <c r="H73" s="24">
        <f t="shared" si="50"/>
        <v>1297</v>
      </c>
      <c r="I73" s="24">
        <f t="shared" si="50"/>
        <v>1032</v>
      </c>
      <c r="J73" s="24">
        <f t="shared" si="50"/>
        <v>3666</v>
      </c>
      <c r="K73" s="24">
        <f t="shared" si="50"/>
        <v>7365.898</v>
      </c>
      <c r="L73" s="24">
        <f t="shared" si="50"/>
        <v>7394.174</v>
      </c>
      <c r="M73" s="818">
        <f t="shared" si="50"/>
        <v>7358.829000000001</v>
      </c>
    </row>
    <row r="74" spans="1:13" ht="32.25" customHeight="1">
      <c r="A74" s="898"/>
      <c r="B74" s="909" t="s">
        <v>153</v>
      </c>
      <c r="C74" s="909"/>
      <c r="D74" s="891" t="s">
        <v>594</v>
      </c>
      <c r="E74" s="690">
        <f t="shared" si="2"/>
        <v>15</v>
      </c>
      <c r="F74" s="24">
        <f>F75</f>
        <v>0</v>
      </c>
      <c r="G74" s="24">
        <f aca="true" t="shared" si="51" ref="G74:M74">G75</f>
        <v>0</v>
      </c>
      <c r="H74" s="24">
        <f t="shared" si="51"/>
        <v>15</v>
      </c>
      <c r="I74" s="24">
        <f t="shared" si="51"/>
        <v>0</v>
      </c>
      <c r="J74" s="24">
        <f t="shared" si="51"/>
        <v>0</v>
      </c>
      <c r="K74" s="24">
        <f t="shared" si="51"/>
        <v>15.63</v>
      </c>
      <c r="L74" s="24">
        <f t="shared" si="51"/>
        <v>15.69</v>
      </c>
      <c r="M74" s="818">
        <f t="shared" si="51"/>
        <v>15.615</v>
      </c>
    </row>
    <row r="75" spans="1:13" s="3" customFormat="1" ht="18" customHeight="1">
      <c r="A75" s="314"/>
      <c r="B75" s="303"/>
      <c r="C75" s="324" t="s">
        <v>138</v>
      </c>
      <c r="D75" s="2" t="s">
        <v>662</v>
      </c>
      <c r="E75" s="690">
        <f t="shared" si="2"/>
        <v>15</v>
      </c>
      <c r="F75" s="27">
        <f>F180+F282</f>
        <v>0</v>
      </c>
      <c r="G75" s="27">
        <f aca="true" t="shared" si="52" ref="G75:M75">G180+G282</f>
        <v>0</v>
      </c>
      <c r="H75" s="27">
        <f t="shared" si="52"/>
        <v>15</v>
      </c>
      <c r="I75" s="27">
        <f t="shared" si="52"/>
        <v>0</v>
      </c>
      <c r="J75" s="27">
        <f t="shared" si="52"/>
        <v>0</v>
      </c>
      <c r="K75" s="27">
        <f t="shared" si="52"/>
        <v>15.63</v>
      </c>
      <c r="L75" s="27">
        <f t="shared" si="52"/>
        <v>15.69</v>
      </c>
      <c r="M75" s="297">
        <f t="shared" si="52"/>
        <v>15.615</v>
      </c>
    </row>
    <row r="76" spans="1:13" ht="30.75" customHeight="1">
      <c r="A76" s="901" t="s">
        <v>362</v>
      </c>
      <c r="B76" s="902"/>
      <c r="C76" s="902"/>
      <c r="D76" s="891"/>
      <c r="E76" s="690">
        <f t="shared" si="2"/>
        <v>190896</v>
      </c>
      <c r="F76" s="24">
        <f>F77+F84</f>
        <v>0</v>
      </c>
      <c r="G76" s="24">
        <f>G77+G84</f>
        <v>50798</v>
      </c>
      <c r="H76" s="24">
        <f aca="true" t="shared" si="53" ref="H76:M76">H77+H84</f>
        <v>33401</v>
      </c>
      <c r="I76" s="24">
        <f t="shared" si="53"/>
        <v>67051</v>
      </c>
      <c r="J76" s="24">
        <f t="shared" si="53"/>
        <v>39646</v>
      </c>
      <c r="K76" s="24">
        <f t="shared" si="53"/>
        <v>198913.63199999998</v>
      </c>
      <c r="L76" s="24">
        <f t="shared" si="53"/>
        <v>199677.21600000001</v>
      </c>
      <c r="M76" s="818">
        <f t="shared" si="53"/>
        <v>198722.73599999998</v>
      </c>
    </row>
    <row r="77" spans="1:13" ht="34.5" customHeight="1">
      <c r="A77" s="305" t="s">
        <v>1510</v>
      </c>
      <c r="B77" s="306"/>
      <c r="C77" s="306"/>
      <c r="D77" s="891" t="s">
        <v>124</v>
      </c>
      <c r="E77" s="690">
        <f t="shared" si="2"/>
        <v>53644</v>
      </c>
      <c r="F77" s="24">
        <f>F79+F82+F83</f>
        <v>0</v>
      </c>
      <c r="G77" s="24">
        <f>G79+G82+G83</f>
        <v>10595</v>
      </c>
      <c r="H77" s="24">
        <f aca="true" t="shared" si="54" ref="H77:M77">H79+H82+H83</f>
        <v>17655</v>
      </c>
      <c r="I77" s="24">
        <f t="shared" si="54"/>
        <v>16871</v>
      </c>
      <c r="J77" s="24">
        <f t="shared" si="54"/>
        <v>8523</v>
      </c>
      <c r="K77" s="24">
        <f t="shared" si="54"/>
        <v>55897.047999999995</v>
      </c>
      <c r="L77" s="24">
        <f t="shared" si="54"/>
        <v>56111.623999999996</v>
      </c>
      <c r="M77" s="818">
        <f t="shared" si="54"/>
        <v>55843.403999999995</v>
      </c>
    </row>
    <row r="78" spans="1:13" ht="18.75" customHeight="1">
      <c r="A78" s="889" t="s">
        <v>603</v>
      </c>
      <c r="B78" s="890"/>
      <c r="C78" s="890"/>
      <c r="D78" s="891"/>
      <c r="E78" s="690"/>
      <c r="F78" s="24"/>
      <c r="G78" s="24"/>
      <c r="H78" s="24"/>
      <c r="I78" s="24"/>
      <c r="J78" s="24"/>
      <c r="K78" s="24"/>
      <c r="L78" s="24"/>
      <c r="M78" s="818"/>
    </row>
    <row r="79" spans="1:13" ht="18" customHeight="1">
      <c r="A79" s="906"/>
      <c r="B79" s="653" t="s">
        <v>740</v>
      </c>
      <c r="C79" s="905"/>
      <c r="D79" s="891" t="s">
        <v>953</v>
      </c>
      <c r="E79" s="690">
        <f aca="true" t="shared" si="55" ref="E79:E116">G79+H79+I79+J79</f>
        <v>0</v>
      </c>
      <c r="F79" s="24">
        <f>F80+F81</f>
        <v>0</v>
      </c>
      <c r="G79" s="24">
        <f aca="true" t="shared" si="56" ref="G79:M79">G80+G81</f>
        <v>0</v>
      </c>
      <c r="H79" s="24">
        <f t="shared" si="56"/>
        <v>0</v>
      </c>
      <c r="I79" s="24">
        <f t="shared" si="56"/>
        <v>0</v>
      </c>
      <c r="J79" s="24">
        <f t="shared" si="56"/>
        <v>0</v>
      </c>
      <c r="K79" s="24">
        <f t="shared" si="56"/>
        <v>0</v>
      </c>
      <c r="L79" s="24">
        <f t="shared" si="56"/>
        <v>0</v>
      </c>
      <c r="M79" s="818">
        <f t="shared" si="56"/>
        <v>0</v>
      </c>
    </row>
    <row r="80" spans="1:13" ht="18" customHeight="1">
      <c r="A80" s="906"/>
      <c r="B80" s="653"/>
      <c r="C80" s="698" t="s">
        <v>189</v>
      </c>
      <c r="D80" s="891" t="s">
        <v>117</v>
      </c>
      <c r="E80" s="690">
        <f t="shared" si="55"/>
        <v>0</v>
      </c>
      <c r="F80" s="24">
        <f>F185+F287</f>
        <v>0</v>
      </c>
      <c r="G80" s="24">
        <f aca="true" t="shared" si="57" ref="G80:M80">G185+G287</f>
        <v>0</v>
      </c>
      <c r="H80" s="24">
        <f t="shared" si="57"/>
        <v>0</v>
      </c>
      <c r="I80" s="24">
        <f t="shared" si="57"/>
        <v>0</v>
      </c>
      <c r="J80" s="24">
        <f t="shared" si="57"/>
        <v>0</v>
      </c>
      <c r="K80" s="24">
        <f t="shared" si="57"/>
        <v>0</v>
      </c>
      <c r="L80" s="24">
        <f t="shared" si="57"/>
        <v>0</v>
      </c>
      <c r="M80" s="818">
        <f t="shared" si="57"/>
        <v>0</v>
      </c>
    </row>
    <row r="81" spans="1:13" ht="15" customHeight="1">
      <c r="A81" s="906"/>
      <c r="B81" s="653"/>
      <c r="C81" s="698" t="s">
        <v>558</v>
      </c>
      <c r="D81" s="891" t="s">
        <v>508</v>
      </c>
      <c r="E81" s="690">
        <f t="shared" si="55"/>
        <v>0</v>
      </c>
      <c r="F81" s="24">
        <f aca="true" t="shared" si="58" ref="F81:M81">F186+F288</f>
        <v>0</v>
      </c>
      <c r="G81" s="24">
        <f t="shared" si="58"/>
        <v>0</v>
      </c>
      <c r="H81" s="24">
        <f t="shared" si="58"/>
        <v>0</v>
      </c>
      <c r="I81" s="24">
        <f t="shared" si="58"/>
        <v>0</v>
      </c>
      <c r="J81" s="24">
        <f t="shared" si="58"/>
        <v>0</v>
      </c>
      <c r="K81" s="24">
        <f t="shared" si="58"/>
        <v>0</v>
      </c>
      <c r="L81" s="24">
        <f t="shared" si="58"/>
        <v>0</v>
      </c>
      <c r="M81" s="818">
        <f t="shared" si="58"/>
        <v>0</v>
      </c>
    </row>
    <row r="82" spans="1:13" ht="18" customHeight="1">
      <c r="A82" s="906"/>
      <c r="B82" s="653" t="s">
        <v>379</v>
      </c>
      <c r="C82" s="81"/>
      <c r="D82" s="891" t="s">
        <v>380</v>
      </c>
      <c r="E82" s="690">
        <f t="shared" si="55"/>
        <v>0</v>
      </c>
      <c r="F82" s="24">
        <f aca="true" t="shared" si="59" ref="F82:M82">F187+F289</f>
        <v>0</v>
      </c>
      <c r="G82" s="24">
        <f t="shared" si="59"/>
        <v>0</v>
      </c>
      <c r="H82" s="24">
        <f t="shared" si="59"/>
        <v>0</v>
      </c>
      <c r="I82" s="24">
        <f t="shared" si="59"/>
        <v>0</v>
      </c>
      <c r="J82" s="24">
        <f t="shared" si="59"/>
        <v>0</v>
      </c>
      <c r="K82" s="24">
        <f t="shared" si="59"/>
        <v>0</v>
      </c>
      <c r="L82" s="24">
        <f t="shared" si="59"/>
        <v>0</v>
      </c>
      <c r="M82" s="818">
        <f t="shared" si="59"/>
        <v>0</v>
      </c>
    </row>
    <row r="83" spans="1:13" ht="27" customHeight="1">
      <c r="A83" s="906"/>
      <c r="B83" s="89" t="s">
        <v>331</v>
      </c>
      <c r="C83" s="89"/>
      <c r="D83" s="891" t="s">
        <v>381</v>
      </c>
      <c r="E83" s="690">
        <f t="shared" si="55"/>
        <v>53644</v>
      </c>
      <c r="F83" s="24">
        <f aca="true" t="shared" si="60" ref="F83:M83">F188+F290</f>
        <v>0</v>
      </c>
      <c r="G83" s="24">
        <f t="shared" si="60"/>
        <v>10595</v>
      </c>
      <c r="H83" s="24">
        <f t="shared" si="60"/>
        <v>17655</v>
      </c>
      <c r="I83" s="24">
        <f t="shared" si="60"/>
        <v>16871</v>
      </c>
      <c r="J83" s="24">
        <f t="shared" si="60"/>
        <v>8523</v>
      </c>
      <c r="K83" s="24">
        <f t="shared" si="60"/>
        <v>55897.047999999995</v>
      </c>
      <c r="L83" s="24">
        <f t="shared" si="60"/>
        <v>56111.623999999996</v>
      </c>
      <c r="M83" s="818">
        <f t="shared" si="60"/>
        <v>55843.403999999995</v>
      </c>
    </row>
    <row r="84" spans="1:13" ht="18" customHeight="1">
      <c r="A84" s="696" t="s">
        <v>550</v>
      </c>
      <c r="B84" s="653"/>
      <c r="C84" s="905"/>
      <c r="D84" s="891" t="s">
        <v>382</v>
      </c>
      <c r="E84" s="690">
        <f t="shared" si="55"/>
        <v>137252</v>
      </c>
      <c r="F84" s="24">
        <f>F86+F87+F88+F91</f>
        <v>0</v>
      </c>
      <c r="G84" s="24">
        <f aca="true" t="shared" si="61" ref="G84:M84">G86+G87+G88+G91</f>
        <v>40203</v>
      </c>
      <c r="H84" s="24">
        <f t="shared" si="61"/>
        <v>15746</v>
      </c>
      <c r="I84" s="24">
        <f t="shared" si="61"/>
        <v>50180</v>
      </c>
      <c r="J84" s="24">
        <f t="shared" si="61"/>
        <v>31123</v>
      </c>
      <c r="K84" s="24">
        <f t="shared" si="61"/>
        <v>143016.584</v>
      </c>
      <c r="L84" s="24">
        <f t="shared" si="61"/>
        <v>143565.592</v>
      </c>
      <c r="M84" s="818">
        <f t="shared" si="61"/>
        <v>142879.332</v>
      </c>
    </row>
    <row r="85" spans="1:13" ht="18" customHeight="1">
      <c r="A85" s="889" t="s">
        <v>603</v>
      </c>
      <c r="B85" s="890"/>
      <c r="C85" s="890"/>
      <c r="D85" s="891"/>
      <c r="E85" s="690"/>
      <c r="F85" s="24"/>
      <c r="G85" s="24"/>
      <c r="H85" s="24"/>
      <c r="I85" s="24"/>
      <c r="J85" s="24"/>
      <c r="K85" s="24"/>
      <c r="L85" s="24"/>
      <c r="M85" s="818"/>
    </row>
    <row r="86" spans="1:13" ht="18" customHeight="1">
      <c r="A86" s="906"/>
      <c r="B86" s="653" t="s">
        <v>383</v>
      </c>
      <c r="C86" s="905"/>
      <c r="D86" s="891" t="s">
        <v>384</v>
      </c>
      <c r="E86" s="690">
        <f t="shared" si="55"/>
        <v>0</v>
      </c>
      <c r="F86" s="24">
        <f>F191+F293</f>
        <v>0</v>
      </c>
      <c r="G86" s="24">
        <f aca="true" t="shared" si="62" ref="G86:M87">G191+G293</f>
        <v>0</v>
      </c>
      <c r="H86" s="24">
        <f t="shared" si="62"/>
        <v>0</v>
      </c>
      <c r="I86" s="24">
        <f t="shared" si="62"/>
        <v>0</v>
      </c>
      <c r="J86" s="24">
        <f t="shared" si="62"/>
        <v>0</v>
      </c>
      <c r="K86" s="24">
        <f t="shared" si="62"/>
        <v>0</v>
      </c>
      <c r="L86" s="24">
        <f t="shared" si="62"/>
        <v>0</v>
      </c>
      <c r="M86" s="818">
        <f t="shared" si="62"/>
        <v>0</v>
      </c>
    </row>
    <row r="87" spans="1:13" ht="18" customHeight="1">
      <c r="A87" s="906"/>
      <c r="B87" s="653" t="s">
        <v>385</v>
      </c>
      <c r="C87" s="905"/>
      <c r="D87" s="891" t="s">
        <v>252</v>
      </c>
      <c r="E87" s="690">
        <f t="shared" si="55"/>
        <v>0</v>
      </c>
      <c r="F87" s="24">
        <f>F192+F294</f>
        <v>0</v>
      </c>
      <c r="G87" s="24">
        <f t="shared" si="62"/>
        <v>0</v>
      </c>
      <c r="H87" s="24">
        <f t="shared" si="62"/>
        <v>0</v>
      </c>
      <c r="I87" s="24">
        <f t="shared" si="62"/>
        <v>0</v>
      </c>
      <c r="J87" s="24">
        <f t="shared" si="62"/>
        <v>0</v>
      </c>
      <c r="K87" s="24">
        <f t="shared" si="62"/>
        <v>0</v>
      </c>
      <c r="L87" s="24">
        <f t="shared" si="62"/>
        <v>0</v>
      </c>
      <c r="M87" s="818">
        <f t="shared" si="62"/>
        <v>0</v>
      </c>
    </row>
    <row r="88" spans="1:13" ht="18" customHeight="1">
      <c r="A88" s="906"/>
      <c r="B88" s="653" t="s">
        <v>253</v>
      </c>
      <c r="C88" s="905"/>
      <c r="D88" s="891" t="s">
        <v>504</v>
      </c>
      <c r="E88" s="690">
        <f t="shared" si="55"/>
        <v>137252</v>
      </c>
      <c r="F88" s="24">
        <f>F89+F90</f>
        <v>0</v>
      </c>
      <c r="G88" s="24">
        <f aca="true" t="shared" si="63" ref="G88:M88">G89+G90</f>
        <v>40203</v>
      </c>
      <c r="H88" s="24">
        <f t="shared" si="63"/>
        <v>15746</v>
      </c>
      <c r="I88" s="24">
        <f t="shared" si="63"/>
        <v>50180</v>
      </c>
      <c r="J88" s="24">
        <f t="shared" si="63"/>
        <v>31123</v>
      </c>
      <c r="K88" s="24">
        <f t="shared" si="63"/>
        <v>143016.584</v>
      </c>
      <c r="L88" s="24">
        <f t="shared" si="63"/>
        <v>143565.592</v>
      </c>
      <c r="M88" s="818">
        <f t="shared" si="63"/>
        <v>142879.332</v>
      </c>
    </row>
    <row r="89" spans="1:13" ht="18" customHeight="1">
      <c r="A89" s="906"/>
      <c r="B89" s="653"/>
      <c r="C89" s="653" t="s">
        <v>561</v>
      </c>
      <c r="D89" s="891" t="s">
        <v>505</v>
      </c>
      <c r="E89" s="690">
        <f t="shared" si="55"/>
        <v>137252</v>
      </c>
      <c r="F89" s="24">
        <f>F194+F296</f>
        <v>0</v>
      </c>
      <c r="G89" s="24">
        <f aca="true" t="shared" si="64" ref="G89:M89">G194+G296</f>
        <v>40203</v>
      </c>
      <c r="H89" s="24">
        <f t="shared" si="64"/>
        <v>15746</v>
      </c>
      <c r="I89" s="24">
        <f t="shared" si="64"/>
        <v>50180</v>
      </c>
      <c r="J89" s="24">
        <f t="shared" si="64"/>
        <v>31123</v>
      </c>
      <c r="K89" s="24">
        <f t="shared" si="64"/>
        <v>143016.584</v>
      </c>
      <c r="L89" s="24">
        <f t="shared" si="64"/>
        <v>143565.592</v>
      </c>
      <c r="M89" s="818">
        <f t="shared" si="64"/>
        <v>142879.332</v>
      </c>
    </row>
    <row r="90" spans="1:13" ht="18" customHeight="1">
      <c r="A90" s="906"/>
      <c r="B90" s="653"/>
      <c r="C90" s="653" t="s">
        <v>962</v>
      </c>
      <c r="D90" s="891" t="s">
        <v>506</v>
      </c>
      <c r="E90" s="690">
        <f t="shared" si="55"/>
        <v>0</v>
      </c>
      <c r="F90" s="24">
        <f aca="true" t="shared" si="65" ref="F90:M90">F195+F297</f>
        <v>0</v>
      </c>
      <c r="G90" s="24">
        <f t="shared" si="65"/>
        <v>0</v>
      </c>
      <c r="H90" s="24">
        <f t="shared" si="65"/>
        <v>0</v>
      </c>
      <c r="I90" s="24">
        <f t="shared" si="65"/>
        <v>0</v>
      </c>
      <c r="J90" s="24">
        <f t="shared" si="65"/>
        <v>0</v>
      </c>
      <c r="K90" s="24">
        <f t="shared" si="65"/>
        <v>0</v>
      </c>
      <c r="L90" s="24">
        <f t="shared" si="65"/>
        <v>0</v>
      </c>
      <c r="M90" s="818">
        <f t="shared" si="65"/>
        <v>0</v>
      </c>
    </row>
    <row r="91" spans="1:13" ht="18" customHeight="1">
      <c r="A91" s="906"/>
      <c r="B91" s="630" t="s">
        <v>548</v>
      </c>
      <c r="C91" s="630"/>
      <c r="D91" s="891" t="s">
        <v>549</v>
      </c>
      <c r="E91" s="690">
        <f t="shared" si="55"/>
        <v>0</v>
      </c>
      <c r="F91" s="24">
        <f aca="true" t="shared" si="66" ref="F91:M91">F196+F298</f>
        <v>0</v>
      </c>
      <c r="G91" s="24">
        <f t="shared" si="66"/>
        <v>0</v>
      </c>
      <c r="H91" s="24">
        <f t="shared" si="66"/>
        <v>0</v>
      </c>
      <c r="I91" s="24">
        <f t="shared" si="66"/>
        <v>0</v>
      </c>
      <c r="J91" s="24">
        <f t="shared" si="66"/>
        <v>0</v>
      </c>
      <c r="K91" s="24">
        <f t="shared" si="66"/>
        <v>0</v>
      </c>
      <c r="L91" s="24">
        <f t="shared" si="66"/>
        <v>0</v>
      </c>
      <c r="M91" s="818">
        <f t="shared" si="66"/>
        <v>0</v>
      </c>
    </row>
    <row r="92" spans="1:13" ht="33" customHeight="1">
      <c r="A92" s="305" t="s">
        <v>363</v>
      </c>
      <c r="B92" s="306"/>
      <c r="C92" s="306"/>
      <c r="D92" s="891" t="s">
        <v>507</v>
      </c>
      <c r="E92" s="690">
        <f t="shared" si="55"/>
        <v>0</v>
      </c>
      <c r="F92" s="24">
        <f>F93+F97+F104</f>
        <v>0</v>
      </c>
      <c r="G92" s="24">
        <f aca="true" t="shared" si="67" ref="G92:M92">G93+G97+G104</f>
        <v>0</v>
      </c>
      <c r="H92" s="24">
        <f t="shared" si="67"/>
        <v>0</v>
      </c>
      <c r="I92" s="24">
        <f t="shared" si="67"/>
        <v>0</v>
      </c>
      <c r="J92" s="24">
        <f t="shared" si="67"/>
        <v>0</v>
      </c>
      <c r="K92" s="24">
        <f t="shared" si="67"/>
        <v>0</v>
      </c>
      <c r="L92" s="24">
        <f t="shared" si="67"/>
        <v>0</v>
      </c>
      <c r="M92" s="818">
        <f t="shared" si="67"/>
        <v>0</v>
      </c>
    </row>
    <row r="93" spans="1:13" ht="15.75">
      <c r="A93" s="305" t="s">
        <v>692</v>
      </c>
      <c r="B93" s="306"/>
      <c r="C93" s="306"/>
      <c r="D93" s="891" t="s">
        <v>693</v>
      </c>
      <c r="E93" s="690">
        <f t="shared" si="55"/>
        <v>0</v>
      </c>
      <c r="F93" s="24">
        <f>F95</f>
        <v>0</v>
      </c>
      <c r="G93" s="24">
        <f aca="true" t="shared" si="68" ref="G93:M93">G95</f>
        <v>0</v>
      </c>
      <c r="H93" s="24">
        <f t="shared" si="68"/>
        <v>0</v>
      </c>
      <c r="I93" s="24">
        <f t="shared" si="68"/>
        <v>0</v>
      </c>
      <c r="J93" s="24">
        <f t="shared" si="68"/>
        <v>0</v>
      </c>
      <c r="K93" s="24">
        <f t="shared" si="68"/>
        <v>0</v>
      </c>
      <c r="L93" s="24">
        <f t="shared" si="68"/>
        <v>0</v>
      </c>
      <c r="M93" s="818">
        <f t="shared" si="68"/>
        <v>0</v>
      </c>
    </row>
    <row r="94" spans="1:13" ht="18" customHeight="1">
      <c r="A94" s="889" t="s">
        <v>603</v>
      </c>
      <c r="B94" s="890"/>
      <c r="C94" s="890"/>
      <c r="D94" s="891"/>
      <c r="E94" s="690"/>
      <c r="F94" s="24"/>
      <c r="G94" s="24"/>
      <c r="H94" s="24"/>
      <c r="I94" s="24"/>
      <c r="J94" s="24"/>
      <c r="K94" s="24"/>
      <c r="L94" s="24"/>
      <c r="M94" s="818"/>
    </row>
    <row r="95" spans="1:13" ht="18" customHeight="1">
      <c r="A95" s="906"/>
      <c r="B95" s="653" t="s">
        <v>400</v>
      </c>
      <c r="C95" s="698"/>
      <c r="D95" s="891" t="s">
        <v>401</v>
      </c>
      <c r="E95" s="690">
        <f t="shared" si="55"/>
        <v>0</v>
      </c>
      <c r="F95" s="24">
        <f>F96</f>
        <v>0</v>
      </c>
      <c r="G95" s="24">
        <f aca="true" t="shared" si="69" ref="G95:M95">G96</f>
        <v>0</v>
      </c>
      <c r="H95" s="24">
        <f t="shared" si="69"/>
        <v>0</v>
      </c>
      <c r="I95" s="24">
        <f t="shared" si="69"/>
        <v>0</v>
      </c>
      <c r="J95" s="24">
        <f t="shared" si="69"/>
        <v>0</v>
      </c>
      <c r="K95" s="24">
        <f t="shared" si="69"/>
        <v>0</v>
      </c>
      <c r="L95" s="24">
        <f t="shared" si="69"/>
        <v>0</v>
      </c>
      <c r="M95" s="818">
        <f t="shared" si="69"/>
        <v>0</v>
      </c>
    </row>
    <row r="96" spans="1:13" ht="18" customHeight="1">
      <c r="A96" s="906"/>
      <c r="B96" s="653"/>
      <c r="C96" s="698" t="s">
        <v>836</v>
      </c>
      <c r="D96" s="891" t="s">
        <v>402</v>
      </c>
      <c r="E96" s="690">
        <f t="shared" si="55"/>
        <v>0</v>
      </c>
      <c r="F96" s="24">
        <f>F201+F303</f>
        <v>0</v>
      </c>
      <c r="G96" s="24">
        <f aca="true" t="shared" si="70" ref="G96:M96">G201+G303</f>
        <v>0</v>
      </c>
      <c r="H96" s="24">
        <f t="shared" si="70"/>
        <v>0</v>
      </c>
      <c r="I96" s="24">
        <f t="shared" si="70"/>
        <v>0</v>
      </c>
      <c r="J96" s="24">
        <f t="shared" si="70"/>
        <v>0</v>
      </c>
      <c r="K96" s="24">
        <f t="shared" si="70"/>
        <v>0</v>
      </c>
      <c r="L96" s="24">
        <f t="shared" si="70"/>
        <v>0</v>
      </c>
      <c r="M96" s="818">
        <f t="shared" si="70"/>
        <v>0</v>
      </c>
    </row>
    <row r="97" spans="1:13" ht="33" customHeight="1">
      <c r="A97" s="305" t="s">
        <v>1000</v>
      </c>
      <c r="B97" s="306"/>
      <c r="C97" s="306"/>
      <c r="D97" s="891" t="s">
        <v>403</v>
      </c>
      <c r="E97" s="690">
        <f t="shared" si="55"/>
        <v>0</v>
      </c>
      <c r="F97" s="24">
        <f>F99+F102+F103</f>
        <v>0</v>
      </c>
      <c r="G97" s="24">
        <f aca="true" t="shared" si="71" ref="G97:M97">G99+G102+G103</f>
        <v>0</v>
      </c>
      <c r="H97" s="24">
        <f t="shared" si="71"/>
        <v>0</v>
      </c>
      <c r="I97" s="24">
        <f t="shared" si="71"/>
        <v>0</v>
      </c>
      <c r="J97" s="24">
        <f t="shared" si="71"/>
        <v>0</v>
      </c>
      <c r="K97" s="24">
        <f t="shared" si="71"/>
        <v>0</v>
      </c>
      <c r="L97" s="24">
        <f t="shared" si="71"/>
        <v>0</v>
      </c>
      <c r="M97" s="818">
        <f t="shared" si="71"/>
        <v>0</v>
      </c>
    </row>
    <row r="98" spans="1:13" ht="18" customHeight="1">
      <c r="A98" s="889" t="s">
        <v>603</v>
      </c>
      <c r="B98" s="890"/>
      <c r="C98" s="890"/>
      <c r="D98" s="891"/>
      <c r="E98" s="690"/>
      <c r="F98" s="24"/>
      <c r="G98" s="24"/>
      <c r="H98" s="24"/>
      <c r="I98" s="24"/>
      <c r="J98" s="24"/>
      <c r="K98" s="24"/>
      <c r="L98" s="24"/>
      <c r="M98" s="818"/>
    </row>
    <row r="99" spans="1:13" ht="18" customHeight="1">
      <c r="A99" s="889"/>
      <c r="B99" s="891" t="s">
        <v>1056</v>
      </c>
      <c r="C99" s="890"/>
      <c r="D99" s="891" t="s">
        <v>404</v>
      </c>
      <c r="E99" s="690">
        <f t="shared" si="55"/>
        <v>0</v>
      </c>
      <c r="F99" s="24">
        <f>F100+F101</f>
        <v>0</v>
      </c>
      <c r="G99" s="24">
        <f aca="true" t="shared" si="72" ref="G99:M99">G100+G101</f>
        <v>0</v>
      </c>
      <c r="H99" s="24">
        <f t="shared" si="72"/>
        <v>0</v>
      </c>
      <c r="I99" s="24">
        <f t="shared" si="72"/>
        <v>0</v>
      </c>
      <c r="J99" s="24">
        <f t="shared" si="72"/>
        <v>0</v>
      </c>
      <c r="K99" s="24">
        <f t="shared" si="72"/>
        <v>0</v>
      </c>
      <c r="L99" s="24">
        <f t="shared" si="72"/>
        <v>0</v>
      </c>
      <c r="M99" s="818">
        <f t="shared" si="72"/>
        <v>0</v>
      </c>
    </row>
    <row r="100" spans="1:13" ht="18" customHeight="1">
      <c r="A100" s="889"/>
      <c r="B100" s="890"/>
      <c r="C100" s="891" t="s">
        <v>10</v>
      </c>
      <c r="D100" s="891" t="s">
        <v>405</v>
      </c>
      <c r="E100" s="690">
        <f t="shared" si="55"/>
        <v>0</v>
      </c>
      <c r="F100" s="24">
        <f>F205+F307</f>
        <v>0</v>
      </c>
      <c r="G100" s="24">
        <f aca="true" t="shared" si="73" ref="G100:M100">G205+G307</f>
        <v>0</v>
      </c>
      <c r="H100" s="24">
        <f t="shared" si="73"/>
        <v>0</v>
      </c>
      <c r="I100" s="24">
        <f t="shared" si="73"/>
        <v>0</v>
      </c>
      <c r="J100" s="24">
        <f t="shared" si="73"/>
        <v>0</v>
      </c>
      <c r="K100" s="24">
        <f t="shared" si="73"/>
        <v>0</v>
      </c>
      <c r="L100" s="24">
        <f t="shared" si="73"/>
        <v>0</v>
      </c>
      <c r="M100" s="818">
        <f t="shared" si="73"/>
        <v>0</v>
      </c>
    </row>
    <row r="101" spans="1:13" ht="18" customHeight="1">
      <c r="A101" s="906"/>
      <c r="B101" s="698"/>
      <c r="C101" s="698" t="s">
        <v>794</v>
      </c>
      <c r="D101" s="891" t="s">
        <v>406</v>
      </c>
      <c r="E101" s="690">
        <f t="shared" si="55"/>
        <v>0</v>
      </c>
      <c r="F101" s="24">
        <f aca="true" t="shared" si="74" ref="F101:M101">F206+F308</f>
        <v>0</v>
      </c>
      <c r="G101" s="24">
        <f t="shared" si="74"/>
        <v>0</v>
      </c>
      <c r="H101" s="24">
        <f t="shared" si="74"/>
        <v>0</v>
      </c>
      <c r="I101" s="24">
        <f t="shared" si="74"/>
        <v>0</v>
      </c>
      <c r="J101" s="24">
        <f t="shared" si="74"/>
        <v>0</v>
      </c>
      <c r="K101" s="24">
        <f t="shared" si="74"/>
        <v>0</v>
      </c>
      <c r="L101" s="24">
        <f t="shared" si="74"/>
        <v>0</v>
      </c>
      <c r="M101" s="818">
        <f t="shared" si="74"/>
        <v>0</v>
      </c>
    </row>
    <row r="102" spans="1:13" ht="18" customHeight="1">
      <c r="A102" s="906"/>
      <c r="B102" s="716" t="s">
        <v>629</v>
      </c>
      <c r="C102" s="716"/>
      <c r="D102" s="891" t="s">
        <v>630</v>
      </c>
      <c r="E102" s="690">
        <f t="shared" si="55"/>
        <v>0</v>
      </c>
      <c r="F102" s="24">
        <f aca="true" t="shared" si="75" ref="F102:M102">F207+F309</f>
        <v>0</v>
      </c>
      <c r="G102" s="24">
        <f t="shared" si="75"/>
        <v>0</v>
      </c>
      <c r="H102" s="24">
        <f t="shared" si="75"/>
        <v>0</v>
      </c>
      <c r="I102" s="24">
        <f t="shared" si="75"/>
        <v>0</v>
      </c>
      <c r="J102" s="24">
        <f t="shared" si="75"/>
        <v>0</v>
      </c>
      <c r="K102" s="24">
        <f t="shared" si="75"/>
        <v>0</v>
      </c>
      <c r="L102" s="24">
        <f t="shared" si="75"/>
        <v>0</v>
      </c>
      <c r="M102" s="818">
        <f t="shared" si="75"/>
        <v>0</v>
      </c>
    </row>
    <row r="103" spans="1:13" s="3" customFormat="1" ht="25.5" customHeight="1">
      <c r="A103" s="326"/>
      <c r="B103" s="91" t="s">
        <v>301</v>
      </c>
      <c r="C103" s="91"/>
      <c r="D103" s="32" t="s">
        <v>304</v>
      </c>
      <c r="E103" s="690">
        <f t="shared" si="55"/>
        <v>0</v>
      </c>
      <c r="F103" s="24">
        <f aca="true" t="shared" si="76" ref="F103:M103">F208+F310</f>
        <v>0</v>
      </c>
      <c r="G103" s="24">
        <f t="shared" si="76"/>
        <v>0</v>
      </c>
      <c r="H103" s="24">
        <f t="shared" si="76"/>
        <v>0</v>
      </c>
      <c r="I103" s="24">
        <f t="shared" si="76"/>
        <v>0</v>
      </c>
      <c r="J103" s="24">
        <f t="shared" si="76"/>
        <v>0</v>
      </c>
      <c r="K103" s="24">
        <f t="shared" si="76"/>
        <v>0</v>
      </c>
      <c r="L103" s="24">
        <f t="shared" si="76"/>
        <v>0</v>
      </c>
      <c r="M103" s="818">
        <f t="shared" si="76"/>
        <v>0</v>
      </c>
    </row>
    <row r="104" spans="1:13" ht="18" customHeight="1">
      <c r="A104" s="692" t="s">
        <v>828</v>
      </c>
      <c r="B104" s="698"/>
      <c r="C104" s="905"/>
      <c r="D104" s="891" t="s">
        <v>829</v>
      </c>
      <c r="E104" s="690">
        <f t="shared" si="55"/>
        <v>0</v>
      </c>
      <c r="F104" s="24">
        <f>F106</f>
        <v>0</v>
      </c>
      <c r="G104" s="24">
        <f aca="true" t="shared" si="77" ref="G104:M104">G106</f>
        <v>0</v>
      </c>
      <c r="H104" s="24">
        <f t="shared" si="77"/>
        <v>0</v>
      </c>
      <c r="I104" s="24">
        <f t="shared" si="77"/>
        <v>0</v>
      </c>
      <c r="J104" s="24">
        <f t="shared" si="77"/>
        <v>0</v>
      </c>
      <c r="K104" s="24">
        <f t="shared" si="77"/>
        <v>0</v>
      </c>
      <c r="L104" s="24">
        <f t="shared" si="77"/>
        <v>0</v>
      </c>
      <c r="M104" s="818">
        <f t="shared" si="77"/>
        <v>0</v>
      </c>
    </row>
    <row r="105" spans="1:13" ht="18" customHeight="1">
      <c r="A105" s="889" t="s">
        <v>603</v>
      </c>
      <c r="B105" s="890"/>
      <c r="C105" s="890"/>
      <c r="D105" s="891"/>
      <c r="E105" s="690"/>
      <c r="F105" s="24"/>
      <c r="G105" s="24"/>
      <c r="H105" s="24"/>
      <c r="I105" s="24"/>
      <c r="J105" s="24"/>
      <c r="K105" s="24"/>
      <c r="L105" s="24"/>
      <c r="M105" s="818"/>
    </row>
    <row r="106" spans="1:13" ht="18" customHeight="1">
      <c r="A106" s="910"/>
      <c r="B106" s="653" t="s">
        <v>645</v>
      </c>
      <c r="C106" s="911"/>
      <c r="D106" s="891" t="s">
        <v>830</v>
      </c>
      <c r="E106" s="690">
        <f t="shared" si="55"/>
        <v>0</v>
      </c>
      <c r="F106" s="24">
        <f>F211+F313</f>
        <v>0</v>
      </c>
      <c r="G106" s="24">
        <f aca="true" t="shared" si="78" ref="G106:M106">G211+G313</f>
        <v>0</v>
      </c>
      <c r="H106" s="24">
        <f t="shared" si="78"/>
        <v>0</v>
      </c>
      <c r="I106" s="24">
        <f t="shared" si="78"/>
        <v>0</v>
      </c>
      <c r="J106" s="24">
        <f t="shared" si="78"/>
        <v>0</v>
      </c>
      <c r="K106" s="24">
        <f t="shared" si="78"/>
        <v>0</v>
      </c>
      <c r="L106" s="24">
        <f t="shared" si="78"/>
        <v>0</v>
      </c>
      <c r="M106" s="818">
        <f t="shared" si="78"/>
        <v>0</v>
      </c>
    </row>
    <row r="107" spans="1:13" ht="18" customHeight="1">
      <c r="A107" s="692" t="s">
        <v>51</v>
      </c>
      <c r="B107" s="698"/>
      <c r="C107" s="698"/>
      <c r="D107" s="891" t="s">
        <v>52</v>
      </c>
      <c r="E107" s="690">
        <f t="shared" si="55"/>
        <v>0</v>
      </c>
      <c r="F107" s="24">
        <f>F109</f>
        <v>0</v>
      </c>
      <c r="G107" s="24">
        <f aca="true" t="shared" si="79" ref="G107:M107">G109</f>
        <v>0</v>
      </c>
      <c r="H107" s="24">
        <f t="shared" si="79"/>
        <v>0</v>
      </c>
      <c r="I107" s="24">
        <f t="shared" si="79"/>
        <v>0</v>
      </c>
      <c r="J107" s="24">
        <f t="shared" si="79"/>
        <v>0</v>
      </c>
      <c r="K107" s="24">
        <f t="shared" si="79"/>
        <v>0</v>
      </c>
      <c r="L107" s="24">
        <f t="shared" si="79"/>
        <v>0</v>
      </c>
      <c r="M107" s="818">
        <f t="shared" si="79"/>
        <v>0</v>
      </c>
    </row>
    <row r="108" spans="1:13" ht="18" customHeight="1">
      <c r="A108" s="889" t="s">
        <v>603</v>
      </c>
      <c r="B108" s="890"/>
      <c r="C108" s="890"/>
      <c r="D108" s="891"/>
      <c r="E108" s="690"/>
      <c r="F108" s="24"/>
      <c r="G108" s="24"/>
      <c r="H108" s="24"/>
      <c r="I108" s="24"/>
      <c r="J108" s="24"/>
      <c r="K108" s="24"/>
      <c r="L108" s="24"/>
      <c r="M108" s="818"/>
    </row>
    <row r="109" spans="1:13" ht="18" customHeight="1">
      <c r="A109" s="692"/>
      <c r="B109" s="698" t="s">
        <v>441</v>
      </c>
      <c r="C109" s="698"/>
      <c r="D109" s="891" t="s">
        <v>53</v>
      </c>
      <c r="E109" s="690">
        <f t="shared" si="55"/>
        <v>0</v>
      </c>
      <c r="F109" s="24">
        <f>F214+F316</f>
        <v>0</v>
      </c>
      <c r="G109" s="24">
        <f aca="true" t="shared" si="80" ref="G109:M109">G214+G316</f>
        <v>0</v>
      </c>
      <c r="H109" s="24">
        <f t="shared" si="80"/>
        <v>0</v>
      </c>
      <c r="I109" s="24">
        <f t="shared" si="80"/>
        <v>0</v>
      </c>
      <c r="J109" s="24">
        <f t="shared" si="80"/>
        <v>0</v>
      </c>
      <c r="K109" s="24">
        <f t="shared" si="80"/>
        <v>0</v>
      </c>
      <c r="L109" s="24">
        <f t="shared" si="80"/>
        <v>0</v>
      </c>
      <c r="M109" s="818">
        <f t="shared" si="80"/>
        <v>0</v>
      </c>
    </row>
    <row r="110" spans="1:13" ht="18" customHeight="1">
      <c r="A110" s="892" t="s">
        <v>884</v>
      </c>
      <c r="B110" s="654"/>
      <c r="C110" s="654"/>
      <c r="D110" s="891" t="s">
        <v>436</v>
      </c>
      <c r="E110" s="690">
        <f t="shared" si="55"/>
        <v>-7978</v>
      </c>
      <c r="F110" s="24">
        <f>F111</f>
        <v>0</v>
      </c>
      <c r="G110" s="24">
        <f aca="true" t="shared" si="81" ref="G110:M110">G111</f>
        <v>2435</v>
      </c>
      <c r="H110" s="24">
        <f t="shared" si="81"/>
        <v>-1910</v>
      </c>
      <c r="I110" s="24">
        <f t="shared" si="81"/>
        <v>-4442</v>
      </c>
      <c r="J110" s="24">
        <f t="shared" si="81"/>
        <v>-4061</v>
      </c>
      <c r="K110" s="24">
        <f t="shared" si="81"/>
        <v>-8314.880999999994</v>
      </c>
      <c r="L110" s="24">
        <f t="shared" si="81"/>
        <v>-8344.627000000022</v>
      </c>
      <c r="M110" s="818">
        <f t="shared" si="81"/>
        <v>-8304.737000000023</v>
      </c>
    </row>
    <row r="111" spans="1:13" ht="18" customHeight="1">
      <c r="A111" s="912" t="s">
        <v>38</v>
      </c>
      <c r="B111" s="913"/>
      <c r="C111" s="913"/>
      <c r="D111" s="891" t="s">
        <v>437</v>
      </c>
      <c r="E111" s="690">
        <f t="shared" si="55"/>
        <v>-7978</v>
      </c>
      <c r="F111" s="24">
        <f>F112+F113</f>
        <v>0</v>
      </c>
      <c r="G111" s="24">
        <f aca="true" t="shared" si="82" ref="G111:M111">G112+G113</f>
        <v>2435</v>
      </c>
      <c r="H111" s="24">
        <f t="shared" si="82"/>
        <v>-1910</v>
      </c>
      <c r="I111" s="24">
        <f t="shared" si="82"/>
        <v>-4442</v>
      </c>
      <c r="J111" s="24">
        <f t="shared" si="82"/>
        <v>-4061</v>
      </c>
      <c r="K111" s="24">
        <f t="shared" si="82"/>
        <v>-8314.880999999994</v>
      </c>
      <c r="L111" s="24">
        <f t="shared" si="82"/>
        <v>-8344.627000000022</v>
      </c>
      <c r="M111" s="818">
        <f t="shared" si="82"/>
        <v>-8304.737000000023</v>
      </c>
    </row>
    <row r="112" spans="1:13" s="3" customFormat="1" ht="18" customHeight="1">
      <c r="A112" s="341"/>
      <c r="B112" s="342" t="s">
        <v>233</v>
      </c>
      <c r="C112" s="342"/>
      <c r="D112" s="33" t="s">
        <v>1027</v>
      </c>
      <c r="E112" s="690">
        <f t="shared" si="55"/>
        <v>-7923</v>
      </c>
      <c r="F112" s="29">
        <f>F217</f>
        <v>0</v>
      </c>
      <c r="G112" s="29">
        <f aca="true" t="shared" si="83" ref="G112:M112">G217</f>
        <v>-3195</v>
      </c>
      <c r="H112" s="29">
        <f t="shared" si="83"/>
        <v>-988</v>
      </c>
      <c r="I112" s="29">
        <f t="shared" si="83"/>
        <v>-645</v>
      </c>
      <c r="J112" s="29">
        <f t="shared" si="83"/>
        <v>-3095</v>
      </c>
      <c r="K112" s="29">
        <f t="shared" si="83"/>
        <v>-8000.475999999995</v>
      </c>
      <c r="L112" s="29">
        <f t="shared" si="83"/>
        <v>-8031.188000000024</v>
      </c>
      <c r="M112" s="914">
        <f t="shared" si="83"/>
        <v>-7992.79800000001</v>
      </c>
    </row>
    <row r="113" spans="1:13" s="3" customFormat="1" ht="18" customHeight="1">
      <c r="A113" s="341"/>
      <c r="B113" s="342" t="s">
        <v>235</v>
      </c>
      <c r="C113" s="342"/>
      <c r="D113" s="33" t="s">
        <v>822</v>
      </c>
      <c r="E113" s="690">
        <f t="shared" si="55"/>
        <v>-55</v>
      </c>
      <c r="F113" s="29">
        <f>F319</f>
        <v>0</v>
      </c>
      <c r="G113" s="29">
        <f aca="true" t="shared" si="84" ref="G113:M113">G319</f>
        <v>5630</v>
      </c>
      <c r="H113" s="29">
        <f t="shared" si="84"/>
        <v>-922</v>
      </c>
      <c r="I113" s="29">
        <f t="shared" si="84"/>
        <v>-3797</v>
      </c>
      <c r="J113" s="29">
        <f t="shared" si="84"/>
        <v>-966</v>
      </c>
      <c r="K113" s="29">
        <f t="shared" si="84"/>
        <v>-314.40499999999884</v>
      </c>
      <c r="L113" s="29">
        <f t="shared" si="84"/>
        <v>-313.4389999999985</v>
      </c>
      <c r="M113" s="914">
        <f t="shared" si="84"/>
        <v>-311.93900000001304</v>
      </c>
    </row>
    <row r="114" spans="1:13" ht="18" customHeight="1">
      <c r="A114" s="827" t="s">
        <v>1470</v>
      </c>
      <c r="B114" s="18"/>
      <c r="C114" s="18"/>
      <c r="D114" s="891" t="s">
        <v>438</v>
      </c>
      <c r="E114" s="690">
        <f t="shared" si="55"/>
        <v>0</v>
      </c>
      <c r="F114" s="24">
        <f>F115+F116</f>
        <v>0</v>
      </c>
      <c r="G114" s="24">
        <f aca="true" t="shared" si="85" ref="G114:M114">G115+G116</f>
        <v>0</v>
      </c>
      <c r="H114" s="24">
        <f t="shared" si="85"/>
        <v>0</v>
      </c>
      <c r="I114" s="24">
        <f t="shared" si="85"/>
        <v>0</v>
      </c>
      <c r="J114" s="24">
        <f t="shared" si="85"/>
        <v>0</v>
      </c>
      <c r="K114" s="24">
        <f t="shared" si="85"/>
        <v>0</v>
      </c>
      <c r="L114" s="24">
        <f t="shared" si="85"/>
        <v>0</v>
      </c>
      <c r="M114" s="818">
        <f t="shared" si="85"/>
        <v>0</v>
      </c>
    </row>
    <row r="115" spans="1:13" s="3" customFormat="1" ht="18" customHeight="1">
      <c r="A115" s="915"/>
      <c r="B115" s="909" t="s">
        <v>924</v>
      </c>
      <c r="C115" s="909"/>
      <c r="D115" s="2" t="s">
        <v>823</v>
      </c>
      <c r="E115" s="690">
        <f t="shared" si="55"/>
        <v>0</v>
      </c>
      <c r="F115" s="27">
        <f>F219</f>
        <v>0</v>
      </c>
      <c r="G115" s="27">
        <f aca="true" t="shared" si="86" ref="G115:M115">G219</f>
        <v>0</v>
      </c>
      <c r="H115" s="27">
        <f t="shared" si="86"/>
        <v>0</v>
      </c>
      <c r="I115" s="27">
        <f t="shared" si="86"/>
        <v>0</v>
      </c>
      <c r="J115" s="27">
        <f t="shared" si="86"/>
        <v>0</v>
      </c>
      <c r="K115" s="27">
        <f t="shared" si="86"/>
        <v>0</v>
      </c>
      <c r="L115" s="27">
        <f t="shared" si="86"/>
        <v>0</v>
      </c>
      <c r="M115" s="297">
        <f t="shared" si="86"/>
        <v>0</v>
      </c>
    </row>
    <row r="116" spans="1:13" s="3" customFormat="1" ht="18" customHeight="1">
      <c r="A116" s="916"/>
      <c r="B116" s="917" t="s">
        <v>1023</v>
      </c>
      <c r="C116" s="917"/>
      <c r="D116" s="33" t="s">
        <v>824</v>
      </c>
      <c r="E116" s="690">
        <f t="shared" si="55"/>
        <v>0</v>
      </c>
      <c r="F116" s="29">
        <f>F321</f>
        <v>0</v>
      </c>
      <c r="G116" s="29">
        <f aca="true" t="shared" si="87" ref="G116:M116">G321</f>
        <v>0</v>
      </c>
      <c r="H116" s="29">
        <f t="shared" si="87"/>
        <v>0</v>
      </c>
      <c r="I116" s="29">
        <f t="shared" si="87"/>
        <v>0</v>
      </c>
      <c r="J116" s="29">
        <f t="shared" si="87"/>
        <v>0</v>
      </c>
      <c r="K116" s="29">
        <f t="shared" si="87"/>
        <v>0</v>
      </c>
      <c r="L116" s="29">
        <f t="shared" si="87"/>
        <v>0</v>
      </c>
      <c r="M116" s="914">
        <f t="shared" si="87"/>
        <v>0</v>
      </c>
    </row>
    <row r="117" spans="1:13" ht="42.75" customHeight="1">
      <c r="A117" s="918" t="s">
        <v>1483</v>
      </c>
      <c r="B117" s="919"/>
      <c r="C117" s="919"/>
      <c r="D117" s="920" t="s">
        <v>750</v>
      </c>
      <c r="E117" s="921">
        <f>G117+H117+I117+J117</f>
        <v>209351</v>
      </c>
      <c r="F117" s="921">
        <f>F118+F124+F131+F181+F197</f>
        <v>0</v>
      </c>
      <c r="G117" s="921">
        <f>G118+G124+G131+G181+G197</f>
        <v>47472</v>
      </c>
      <c r="H117" s="921">
        <f aca="true" t="shared" si="88" ref="H117:M117">H118+H124+H131+H181+H197</f>
        <v>57259</v>
      </c>
      <c r="I117" s="921">
        <f t="shared" si="88"/>
        <v>54684</v>
      </c>
      <c r="J117" s="921">
        <f t="shared" si="88"/>
        <v>49936</v>
      </c>
      <c r="K117" s="921">
        <f>K118+K124+K131+K181+K197</f>
        <v>218143.742</v>
      </c>
      <c r="L117" s="921">
        <f t="shared" si="88"/>
        <v>218981.146</v>
      </c>
      <c r="M117" s="922">
        <f t="shared" si="88"/>
        <v>217934.391</v>
      </c>
    </row>
    <row r="118" spans="1:13" ht="18" customHeight="1">
      <c r="A118" s="883" t="s">
        <v>1316</v>
      </c>
      <c r="B118" s="884"/>
      <c r="C118" s="884"/>
      <c r="D118" s="885" t="s">
        <v>751</v>
      </c>
      <c r="E118" s="690">
        <f>G118+H118+I118+J118</f>
        <v>16500</v>
      </c>
      <c r="F118" s="690">
        <f>F119+F123</f>
        <v>0</v>
      </c>
      <c r="G118" s="690">
        <f aca="true" t="shared" si="89" ref="G118:M118">G119+G123</f>
        <v>3466</v>
      </c>
      <c r="H118" s="690">
        <f t="shared" si="89"/>
        <v>5984</v>
      </c>
      <c r="I118" s="690">
        <f t="shared" si="89"/>
        <v>3613</v>
      </c>
      <c r="J118" s="690">
        <f t="shared" si="89"/>
        <v>3437</v>
      </c>
      <c r="K118" s="690">
        <f t="shared" si="89"/>
        <v>17193</v>
      </c>
      <c r="L118" s="690">
        <f t="shared" si="89"/>
        <v>17259</v>
      </c>
      <c r="M118" s="886">
        <f t="shared" si="89"/>
        <v>17176.5</v>
      </c>
    </row>
    <row r="119" spans="1:13" ht="18" customHeight="1">
      <c r="A119" s="696" t="s">
        <v>361</v>
      </c>
      <c r="B119" s="887"/>
      <c r="C119" s="693"/>
      <c r="D119" s="888" t="s">
        <v>752</v>
      </c>
      <c r="E119" s="24">
        <f aca="true" t="shared" si="90" ref="E119:E182">G119+H119+I119+J119</f>
        <v>16500</v>
      </c>
      <c r="F119" s="24">
        <f>F121+F122</f>
        <v>0</v>
      </c>
      <c r="G119" s="24">
        <f aca="true" t="shared" si="91" ref="G119:M119">G121+G122</f>
        <v>3466</v>
      </c>
      <c r="H119" s="24">
        <f t="shared" si="91"/>
        <v>5984</v>
      </c>
      <c r="I119" s="24">
        <f t="shared" si="91"/>
        <v>3613</v>
      </c>
      <c r="J119" s="24">
        <f t="shared" si="91"/>
        <v>3437</v>
      </c>
      <c r="K119" s="24">
        <f t="shared" si="91"/>
        <v>17193</v>
      </c>
      <c r="L119" s="24">
        <f t="shared" si="91"/>
        <v>17259</v>
      </c>
      <c r="M119" s="818">
        <f t="shared" si="91"/>
        <v>17176.5</v>
      </c>
    </row>
    <row r="120" spans="1:13" ht="18" customHeight="1">
      <c r="A120" s="889" t="s">
        <v>603</v>
      </c>
      <c r="B120" s="890"/>
      <c r="C120" s="890"/>
      <c r="D120" s="891"/>
      <c r="E120" s="24"/>
      <c r="F120" s="24"/>
      <c r="G120" s="24"/>
      <c r="H120" s="24"/>
      <c r="I120" s="24"/>
      <c r="J120" s="24"/>
      <c r="K120" s="24"/>
      <c r="L120" s="24"/>
      <c r="M120" s="818"/>
    </row>
    <row r="121" spans="1:13" ht="18" customHeight="1">
      <c r="A121" s="692"/>
      <c r="B121" s="698" t="s">
        <v>620</v>
      </c>
      <c r="C121" s="693"/>
      <c r="D121" s="705" t="s">
        <v>753</v>
      </c>
      <c r="E121" s="24">
        <f t="shared" si="90"/>
        <v>16500</v>
      </c>
      <c r="F121" s="24">
        <v>0</v>
      </c>
      <c r="G121" s="24">
        <v>3466</v>
      </c>
      <c r="H121" s="24">
        <v>5984</v>
      </c>
      <c r="I121" s="24">
        <v>3613</v>
      </c>
      <c r="J121" s="24">
        <v>3437</v>
      </c>
      <c r="K121" s="354">
        <f>(E121*(4.2)/100+E121)</f>
        <v>17193</v>
      </c>
      <c r="L121" s="354">
        <f>(E121*(4.6)/100+E121)</f>
        <v>17259</v>
      </c>
      <c r="M121" s="355">
        <f>(E121*(4.1)/100+E121)</f>
        <v>17176.5</v>
      </c>
    </row>
    <row r="122" spans="1:13" ht="18" customHeight="1">
      <c r="A122" s="692"/>
      <c r="B122" s="698" t="s">
        <v>632</v>
      </c>
      <c r="C122" s="693"/>
      <c r="D122" s="705" t="s">
        <v>118</v>
      </c>
      <c r="E122" s="24">
        <f t="shared" si="90"/>
        <v>0</v>
      </c>
      <c r="F122" s="24"/>
      <c r="G122" s="24"/>
      <c r="H122" s="24"/>
      <c r="I122" s="24"/>
      <c r="J122" s="24"/>
      <c r="K122" s="24"/>
      <c r="L122" s="24"/>
      <c r="M122" s="818"/>
    </row>
    <row r="123" spans="1:13" ht="18" customHeight="1">
      <c r="A123" s="892" t="s">
        <v>154</v>
      </c>
      <c r="B123" s="893"/>
      <c r="C123" s="893"/>
      <c r="D123" s="710" t="s">
        <v>155</v>
      </c>
      <c r="E123" s="24">
        <f t="shared" si="90"/>
        <v>0</v>
      </c>
      <c r="F123" s="24"/>
      <c r="G123" s="24"/>
      <c r="H123" s="24"/>
      <c r="I123" s="24"/>
      <c r="J123" s="24"/>
      <c r="K123" s="24"/>
      <c r="L123" s="24"/>
      <c r="M123" s="818"/>
    </row>
    <row r="124" spans="1:13" ht="36.75" customHeight="1">
      <c r="A124" s="894" t="s">
        <v>408</v>
      </c>
      <c r="B124" s="895"/>
      <c r="C124" s="895"/>
      <c r="D124" s="710" t="s">
        <v>409</v>
      </c>
      <c r="E124" s="24">
        <f t="shared" si="90"/>
        <v>47439</v>
      </c>
      <c r="F124" s="24">
        <f>F125</f>
        <v>0</v>
      </c>
      <c r="G124" s="24">
        <f aca="true" t="shared" si="92" ref="G124:M124">G125</f>
        <v>13155</v>
      </c>
      <c r="H124" s="24">
        <f t="shared" si="92"/>
        <v>17983</v>
      </c>
      <c r="I124" s="24">
        <f t="shared" si="92"/>
        <v>13077</v>
      </c>
      <c r="J124" s="24">
        <f t="shared" si="92"/>
        <v>3224</v>
      </c>
      <c r="K124" s="24">
        <f t="shared" si="92"/>
        <v>49431.438</v>
      </c>
      <c r="L124" s="24">
        <f t="shared" si="92"/>
        <v>49621.194</v>
      </c>
      <c r="M124" s="818">
        <f t="shared" si="92"/>
        <v>49383.999</v>
      </c>
    </row>
    <row r="125" spans="1:13" ht="33" customHeight="1">
      <c r="A125" s="894" t="s">
        <v>625</v>
      </c>
      <c r="B125" s="895"/>
      <c r="C125" s="895"/>
      <c r="D125" s="888" t="s">
        <v>410</v>
      </c>
      <c r="E125" s="24">
        <f t="shared" si="90"/>
        <v>47439</v>
      </c>
      <c r="F125" s="24">
        <f>F127+F129+F130</f>
        <v>0</v>
      </c>
      <c r="G125" s="24">
        <f aca="true" t="shared" si="93" ref="G125:M125">G127+G129+G130</f>
        <v>13155</v>
      </c>
      <c r="H125" s="24">
        <f t="shared" si="93"/>
        <v>17983</v>
      </c>
      <c r="I125" s="24">
        <f t="shared" si="93"/>
        <v>13077</v>
      </c>
      <c r="J125" s="24">
        <f t="shared" si="93"/>
        <v>3224</v>
      </c>
      <c r="K125" s="24">
        <f t="shared" si="93"/>
        <v>49431.438</v>
      </c>
      <c r="L125" s="24">
        <f t="shared" si="93"/>
        <v>49621.194</v>
      </c>
      <c r="M125" s="818">
        <f t="shared" si="93"/>
        <v>49383.999</v>
      </c>
    </row>
    <row r="126" spans="1:13" ht="18.75" customHeight="1">
      <c r="A126" s="889" t="s">
        <v>603</v>
      </c>
      <c r="B126" s="890"/>
      <c r="C126" s="890"/>
      <c r="D126" s="891"/>
      <c r="E126" s="24"/>
      <c r="F126" s="24"/>
      <c r="G126" s="24"/>
      <c r="H126" s="24"/>
      <c r="I126" s="24"/>
      <c r="J126" s="24"/>
      <c r="K126" s="24"/>
      <c r="L126" s="24"/>
      <c r="M126" s="818"/>
    </row>
    <row r="127" spans="1:13" ht="18" customHeight="1">
      <c r="A127" s="898"/>
      <c r="B127" s="899" t="s">
        <v>411</v>
      </c>
      <c r="C127" s="693"/>
      <c r="D127" s="891" t="s">
        <v>412</v>
      </c>
      <c r="E127" s="24">
        <f t="shared" si="90"/>
        <v>47439</v>
      </c>
      <c r="F127" s="24">
        <f>F128</f>
        <v>0</v>
      </c>
      <c r="G127" s="24">
        <f aca="true" t="shared" si="94" ref="G127:M127">G128</f>
        <v>13155</v>
      </c>
      <c r="H127" s="24">
        <f t="shared" si="94"/>
        <v>17983</v>
      </c>
      <c r="I127" s="24">
        <f t="shared" si="94"/>
        <v>13077</v>
      </c>
      <c r="J127" s="24">
        <f t="shared" si="94"/>
        <v>3224</v>
      </c>
      <c r="K127" s="24">
        <f t="shared" si="94"/>
        <v>49431.438</v>
      </c>
      <c r="L127" s="24">
        <f t="shared" si="94"/>
        <v>49621.194</v>
      </c>
      <c r="M127" s="818">
        <f t="shared" si="94"/>
        <v>49383.999</v>
      </c>
    </row>
    <row r="128" spans="1:13" ht="18" customHeight="1">
      <c r="A128" s="898"/>
      <c r="B128" s="899"/>
      <c r="C128" s="653" t="s">
        <v>394</v>
      </c>
      <c r="D128" s="891" t="s">
        <v>413</v>
      </c>
      <c r="E128" s="24">
        <f t="shared" si="90"/>
        <v>47439</v>
      </c>
      <c r="F128" s="24"/>
      <c r="G128" s="24">
        <v>13155</v>
      </c>
      <c r="H128" s="24">
        <v>17983</v>
      </c>
      <c r="I128" s="24">
        <v>13077</v>
      </c>
      <c r="J128" s="24">
        <v>3224</v>
      </c>
      <c r="K128" s="354">
        <f>(E128*(4.2)/100+E128)</f>
        <v>49431.438</v>
      </c>
      <c r="L128" s="354">
        <f>(E128*(4.6)/100+E128)</f>
        <v>49621.194</v>
      </c>
      <c r="M128" s="355">
        <f>(E128*(4.1)/100+E128)</f>
        <v>49383.999</v>
      </c>
    </row>
    <row r="129" spans="1:13" ht="18" customHeight="1">
      <c r="A129" s="898"/>
      <c r="B129" s="900" t="s">
        <v>623</v>
      </c>
      <c r="C129" s="900"/>
      <c r="D129" s="891" t="s">
        <v>624</v>
      </c>
      <c r="E129" s="24">
        <f t="shared" si="90"/>
        <v>0</v>
      </c>
      <c r="F129" s="24"/>
      <c r="G129" s="24"/>
      <c r="H129" s="24"/>
      <c r="I129" s="24"/>
      <c r="J129" s="24"/>
      <c r="K129" s="24"/>
      <c r="L129" s="24"/>
      <c r="M129" s="818"/>
    </row>
    <row r="130" spans="1:13" ht="18" customHeight="1">
      <c r="A130" s="898"/>
      <c r="B130" s="899" t="s">
        <v>48</v>
      </c>
      <c r="C130" s="693"/>
      <c r="D130" s="891" t="s">
        <v>1049</v>
      </c>
      <c r="E130" s="24">
        <f t="shared" si="90"/>
        <v>0</v>
      </c>
      <c r="F130" s="24"/>
      <c r="G130" s="24"/>
      <c r="H130" s="24"/>
      <c r="I130" s="24"/>
      <c r="J130" s="24"/>
      <c r="K130" s="24"/>
      <c r="L130" s="24"/>
      <c r="M130" s="818"/>
    </row>
    <row r="131" spans="1:13" ht="30" customHeight="1">
      <c r="A131" s="901" t="s">
        <v>1050</v>
      </c>
      <c r="B131" s="902"/>
      <c r="C131" s="902"/>
      <c r="D131" s="888" t="s">
        <v>1051</v>
      </c>
      <c r="E131" s="24">
        <f t="shared" si="90"/>
        <v>52399</v>
      </c>
      <c r="F131" s="24">
        <f>F132+F148+F156+F173</f>
        <v>0</v>
      </c>
      <c r="G131" s="24">
        <f aca="true" t="shared" si="95" ref="G131:M131">G132+G148+G156+G173</f>
        <v>20295</v>
      </c>
      <c r="H131" s="24">
        <f t="shared" si="95"/>
        <v>14062</v>
      </c>
      <c r="I131" s="24">
        <f t="shared" si="95"/>
        <v>7514</v>
      </c>
      <c r="J131" s="24">
        <f t="shared" si="95"/>
        <v>10528</v>
      </c>
      <c r="K131" s="24">
        <f t="shared" si="95"/>
        <v>54599.758</v>
      </c>
      <c r="L131" s="24">
        <f t="shared" si="95"/>
        <v>54809.354</v>
      </c>
      <c r="M131" s="818">
        <f t="shared" si="95"/>
        <v>54547.359</v>
      </c>
    </row>
    <row r="132" spans="1:13" ht="30" customHeight="1">
      <c r="A132" s="305" t="s">
        <v>1052</v>
      </c>
      <c r="B132" s="306"/>
      <c r="C132" s="306"/>
      <c r="D132" s="903" t="s">
        <v>1053</v>
      </c>
      <c r="E132" s="24">
        <f t="shared" si="90"/>
        <v>35944</v>
      </c>
      <c r="F132" s="24">
        <f>F134+F137+F141+F142+F144+F147</f>
        <v>0</v>
      </c>
      <c r="G132" s="24">
        <f aca="true" t="shared" si="96" ref="G132:M132">G134+G137+G141+G142+G144+G147</f>
        <v>14829</v>
      </c>
      <c r="H132" s="24">
        <f t="shared" si="96"/>
        <v>8894</v>
      </c>
      <c r="I132" s="24">
        <f t="shared" si="96"/>
        <v>5919</v>
      </c>
      <c r="J132" s="24">
        <f t="shared" si="96"/>
        <v>6302</v>
      </c>
      <c r="K132" s="24">
        <f t="shared" si="96"/>
        <v>37453.648</v>
      </c>
      <c r="L132" s="24">
        <f t="shared" si="96"/>
        <v>37597.424</v>
      </c>
      <c r="M132" s="818">
        <f t="shared" si="96"/>
        <v>37417.704</v>
      </c>
    </row>
    <row r="133" spans="1:13" ht="18" customHeight="1">
      <c r="A133" s="889" t="s">
        <v>603</v>
      </c>
      <c r="B133" s="890"/>
      <c r="C133" s="890"/>
      <c r="D133" s="904"/>
      <c r="E133" s="24"/>
      <c r="F133" s="24"/>
      <c r="G133" s="24"/>
      <c r="H133" s="24"/>
      <c r="I133" s="24"/>
      <c r="J133" s="24"/>
      <c r="K133" s="24"/>
      <c r="L133" s="24"/>
      <c r="M133" s="818"/>
    </row>
    <row r="134" spans="1:13" ht="18" customHeight="1">
      <c r="A134" s="898"/>
      <c r="B134" s="653" t="s">
        <v>1055</v>
      </c>
      <c r="C134" s="81"/>
      <c r="D134" s="705" t="s">
        <v>398</v>
      </c>
      <c r="E134" s="24">
        <f t="shared" si="90"/>
        <v>28989</v>
      </c>
      <c r="F134" s="24">
        <f>SUM(F135:F136)</f>
        <v>0</v>
      </c>
      <c r="G134" s="24">
        <f aca="true" t="shared" si="97" ref="G134:M134">SUM(G135:G136)</f>
        <v>11591</v>
      </c>
      <c r="H134" s="24">
        <f t="shared" si="97"/>
        <v>7048</v>
      </c>
      <c r="I134" s="24">
        <f t="shared" si="97"/>
        <v>4833</v>
      </c>
      <c r="J134" s="24">
        <f t="shared" si="97"/>
        <v>5517</v>
      </c>
      <c r="K134" s="24">
        <f t="shared" si="97"/>
        <v>30206.538</v>
      </c>
      <c r="L134" s="24">
        <f t="shared" si="97"/>
        <v>30322.494</v>
      </c>
      <c r="M134" s="818">
        <f t="shared" si="97"/>
        <v>30177.549</v>
      </c>
    </row>
    <row r="135" spans="1:13" ht="18" customHeight="1">
      <c r="A135" s="898"/>
      <c r="B135" s="653"/>
      <c r="C135" s="653" t="s">
        <v>354</v>
      </c>
      <c r="D135" s="705" t="s">
        <v>399</v>
      </c>
      <c r="E135" s="24">
        <f t="shared" si="90"/>
        <v>26396</v>
      </c>
      <c r="F135" s="24"/>
      <c r="G135" s="24">
        <v>10045</v>
      </c>
      <c r="H135" s="24">
        <v>6517</v>
      </c>
      <c r="I135" s="24">
        <v>4545</v>
      </c>
      <c r="J135" s="24">
        <v>5289</v>
      </c>
      <c r="K135" s="354">
        <f>(E135*(4.2)/100+E135)</f>
        <v>27504.632</v>
      </c>
      <c r="L135" s="354">
        <f>(E135*(4.6)/100+E135)</f>
        <v>27610.216</v>
      </c>
      <c r="M135" s="355">
        <f>(E135*(4.1)/100+E135)</f>
        <v>27478.236</v>
      </c>
    </row>
    <row r="136" spans="1:13" ht="18" customHeight="1">
      <c r="A136" s="898"/>
      <c r="B136" s="653"/>
      <c r="C136" s="653" t="s">
        <v>355</v>
      </c>
      <c r="D136" s="705" t="s">
        <v>1002</v>
      </c>
      <c r="E136" s="24">
        <f t="shared" si="90"/>
        <v>2593</v>
      </c>
      <c r="F136" s="24"/>
      <c r="G136" s="24">
        <v>1546</v>
      </c>
      <c r="H136" s="24">
        <v>531</v>
      </c>
      <c r="I136" s="24">
        <v>288</v>
      </c>
      <c r="J136" s="24">
        <v>228</v>
      </c>
      <c r="K136" s="354">
        <f>(E136*(4.2)/100+E136)</f>
        <v>2701.906</v>
      </c>
      <c r="L136" s="354">
        <f>(E136*(4.6)/100+E136)</f>
        <v>2712.278</v>
      </c>
      <c r="M136" s="355">
        <f>(E136*(4.1)/100+E136)</f>
        <v>2699.313</v>
      </c>
    </row>
    <row r="137" spans="1:13" ht="18" customHeight="1">
      <c r="A137" s="898"/>
      <c r="B137" s="653" t="s">
        <v>903</v>
      </c>
      <c r="C137" s="905"/>
      <c r="D137" s="705" t="s">
        <v>904</v>
      </c>
      <c r="E137" s="24">
        <f t="shared" si="90"/>
        <v>6950</v>
      </c>
      <c r="F137" s="24">
        <f>SUM(F138:F140)</f>
        <v>0</v>
      </c>
      <c r="G137" s="24">
        <f aca="true" t="shared" si="98" ref="G137:M137">SUM(G138:G140)</f>
        <v>3233</v>
      </c>
      <c r="H137" s="24">
        <f t="shared" si="98"/>
        <v>1846</v>
      </c>
      <c r="I137" s="24">
        <f t="shared" si="98"/>
        <v>1086</v>
      </c>
      <c r="J137" s="24">
        <f t="shared" si="98"/>
        <v>785</v>
      </c>
      <c r="K137" s="24">
        <f t="shared" si="98"/>
        <v>7241.9</v>
      </c>
      <c r="L137" s="24">
        <f t="shared" si="98"/>
        <v>7269.7</v>
      </c>
      <c r="M137" s="818">
        <f t="shared" si="98"/>
        <v>7234.95</v>
      </c>
    </row>
    <row r="138" spans="1:13" ht="18" customHeight="1">
      <c r="A138" s="898"/>
      <c r="B138" s="653"/>
      <c r="C138" s="653" t="s">
        <v>364</v>
      </c>
      <c r="D138" s="705" t="s">
        <v>905</v>
      </c>
      <c r="E138" s="24">
        <f t="shared" si="90"/>
        <v>1664</v>
      </c>
      <c r="F138" s="24"/>
      <c r="G138" s="24">
        <v>1037</v>
      </c>
      <c r="H138" s="24">
        <v>303</v>
      </c>
      <c r="I138" s="24">
        <v>195</v>
      </c>
      <c r="J138" s="24">
        <v>129</v>
      </c>
      <c r="K138" s="354">
        <f>(E138*(4.2)/100+E138)</f>
        <v>1733.888</v>
      </c>
      <c r="L138" s="354">
        <f>(E138*(4.6)/100+E138)</f>
        <v>1740.544</v>
      </c>
      <c r="M138" s="355">
        <f>(E138*(4.1)/100+E138)</f>
        <v>1732.224</v>
      </c>
    </row>
    <row r="139" spans="1:13" ht="18" customHeight="1">
      <c r="A139" s="898"/>
      <c r="B139" s="653"/>
      <c r="C139" s="653" t="s">
        <v>1009</v>
      </c>
      <c r="D139" s="705" t="s">
        <v>906</v>
      </c>
      <c r="E139" s="24">
        <f t="shared" si="90"/>
        <v>5286</v>
      </c>
      <c r="F139" s="24"/>
      <c r="G139" s="24">
        <v>2196</v>
      </c>
      <c r="H139" s="24">
        <v>1543</v>
      </c>
      <c r="I139" s="24">
        <v>891</v>
      </c>
      <c r="J139" s="24">
        <v>656</v>
      </c>
      <c r="K139" s="354">
        <f>(E139*(4.2)/100+E139)</f>
        <v>5508.012</v>
      </c>
      <c r="L139" s="354">
        <f>(E139*(4.6)/100+E139)</f>
        <v>5529.156</v>
      </c>
      <c r="M139" s="355">
        <f>(E139*(4.1)/100+E139)</f>
        <v>5502.726</v>
      </c>
    </row>
    <row r="140" spans="1:13" ht="18" customHeight="1">
      <c r="A140" s="898"/>
      <c r="B140" s="653"/>
      <c r="C140" s="698" t="s">
        <v>770</v>
      </c>
      <c r="D140" s="705" t="s">
        <v>907</v>
      </c>
      <c r="E140" s="24">
        <f t="shared" si="90"/>
        <v>0</v>
      </c>
      <c r="F140" s="24"/>
      <c r="G140" s="24"/>
      <c r="H140" s="24"/>
      <c r="I140" s="24"/>
      <c r="J140" s="24"/>
      <c r="K140" s="354">
        <f>(E140*(4.2)/100+E140)</f>
        <v>0</v>
      </c>
      <c r="L140" s="354">
        <f>(E140*(4.6)/100+E140)</f>
        <v>0</v>
      </c>
      <c r="M140" s="355">
        <f>(E140*(4.1)/100+E140)</f>
        <v>0</v>
      </c>
    </row>
    <row r="141" spans="1:13" ht="18" customHeight="1">
      <c r="A141" s="898"/>
      <c r="B141" s="653" t="s">
        <v>654</v>
      </c>
      <c r="C141" s="653"/>
      <c r="D141" s="705" t="s">
        <v>908</v>
      </c>
      <c r="E141" s="24">
        <f t="shared" si="90"/>
        <v>0</v>
      </c>
      <c r="F141" s="24"/>
      <c r="G141" s="24"/>
      <c r="H141" s="24"/>
      <c r="I141" s="24"/>
      <c r="J141" s="24"/>
      <c r="K141" s="24"/>
      <c r="L141" s="24"/>
      <c r="M141" s="818"/>
    </row>
    <row r="142" spans="1:13" ht="18" customHeight="1">
      <c r="A142" s="898"/>
      <c r="B142" s="653" t="s">
        <v>1509</v>
      </c>
      <c r="C142" s="81"/>
      <c r="D142" s="705" t="s">
        <v>910</v>
      </c>
      <c r="E142" s="24">
        <f t="shared" si="90"/>
        <v>5</v>
      </c>
      <c r="F142" s="24">
        <f>F143</f>
        <v>0</v>
      </c>
      <c r="G142" s="24">
        <f aca="true" t="shared" si="99" ref="G142:M142">G143</f>
        <v>5</v>
      </c>
      <c r="H142" s="24">
        <f t="shared" si="99"/>
        <v>0</v>
      </c>
      <c r="I142" s="24">
        <f t="shared" si="99"/>
        <v>0</v>
      </c>
      <c r="J142" s="24">
        <f t="shared" si="99"/>
        <v>0</v>
      </c>
      <c r="K142" s="24">
        <f t="shared" si="99"/>
        <v>5.21</v>
      </c>
      <c r="L142" s="24">
        <f t="shared" si="99"/>
        <v>5.23</v>
      </c>
      <c r="M142" s="818">
        <f t="shared" si="99"/>
        <v>5.205</v>
      </c>
    </row>
    <row r="143" spans="1:13" ht="18" customHeight="1">
      <c r="A143" s="898"/>
      <c r="B143" s="653"/>
      <c r="C143" s="653" t="s">
        <v>33</v>
      </c>
      <c r="D143" s="705" t="s">
        <v>911</v>
      </c>
      <c r="E143" s="24">
        <f t="shared" si="90"/>
        <v>5</v>
      </c>
      <c r="F143" s="24"/>
      <c r="G143" s="24">
        <v>5</v>
      </c>
      <c r="H143" s="24">
        <v>0</v>
      </c>
      <c r="I143" s="24">
        <v>0</v>
      </c>
      <c r="J143" s="24">
        <v>0</v>
      </c>
      <c r="K143" s="354">
        <f>(E143*(4.2)/100+E143)</f>
        <v>5.21</v>
      </c>
      <c r="L143" s="354">
        <f>(E143*(4.6)/100+E143)</f>
        <v>5.23</v>
      </c>
      <c r="M143" s="355">
        <f>(E143*(4.1)/100+E143)</f>
        <v>5.205</v>
      </c>
    </row>
    <row r="144" spans="1:13" ht="18" customHeight="1">
      <c r="A144" s="898"/>
      <c r="B144" s="653" t="s">
        <v>223</v>
      </c>
      <c r="C144" s="653"/>
      <c r="D144" s="705" t="s">
        <v>224</v>
      </c>
      <c r="E144" s="24">
        <f t="shared" si="90"/>
        <v>0</v>
      </c>
      <c r="F144" s="24">
        <f>SUM(F145:F146)</f>
        <v>0</v>
      </c>
      <c r="G144" s="24">
        <f aca="true" t="shared" si="100" ref="G144:M144">SUM(G145:G146)</f>
        <v>0</v>
      </c>
      <c r="H144" s="24">
        <f t="shared" si="100"/>
        <v>0</v>
      </c>
      <c r="I144" s="24">
        <f t="shared" si="100"/>
        <v>0</v>
      </c>
      <c r="J144" s="24">
        <f t="shared" si="100"/>
        <v>0</v>
      </c>
      <c r="K144" s="24">
        <f t="shared" si="100"/>
        <v>0</v>
      </c>
      <c r="L144" s="24">
        <f t="shared" si="100"/>
        <v>0</v>
      </c>
      <c r="M144" s="818">
        <f t="shared" si="100"/>
        <v>0</v>
      </c>
    </row>
    <row r="145" spans="1:13" ht="18" customHeight="1">
      <c r="A145" s="898"/>
      <c r="B145" s="653"/>
      <c r="C145" s="653" t="s">
        <v>34</v>
      </c>
      <c r="D145" s="705" t="s">
        <v>225</v>
      </c>
      <c r="E145" s="24">
        <f t="shared" si="90"/>
        <v>0</v>
      </c>
      <c r="F145" s="24"/>
      <c r="G145" s="24"/>
      <c r="H145" s="24"/>
      <c r="I145" s="24"/>
      <c r="J145" s="24"/>
      <c r="K145" s="24"/>
      <c r="L145" s="24"/>
      <c r="M145" s="818"/>
    </row>
    <row r="146" spans="1:13" ht="18" customHeight="1">
      <c r="A146" s="898"/>
      <c r="B146" s="653"/>
      <c r="C146" s="653" t="s">
        <v>365</v>
      </c>
      <c r="D146" s="705" t="s">
        <v>376</v>
      </c>
      <c r="E146" s="24">
        <f t="shared" si="90"/>
        <v>0</v>
      </c>
      <c r="F146" s="24"/>
      <c r="G146" s="24"/>
      <c r="H146" s="24"/>
      <c r="I146" s="24"/>
      <c r="J146" s="24"/>
      <c r="K146" s="24"/>
      <c r="L146" s="24"/>
      <c r="M146" s="818"/>
    </row>
    <row r="147" spans="1:13" ht="18" customHeight="1">
      <c r="A147" s="898"/>
      <c r="B147" s="698" t="s">
        <v>655</v>
      </c>
      <c r="C147" s="698"/>
      <c r="D147" s="705" t="s">
        <v>377</v>
      </c>
      <c r="E147" s="24">
        <f t="shared" si="90"/>
        <v>0</v>
      </c>
      <c r="F147" s="24"/>
      <c r="G147" s="24"/>
      <c r="H147" s="24"/>
      <c r="I147" s="24"/>
      <c r="J147" s="24"/>
      <c r="K147" s="24"/>
      <c r="L147" s="24"/>
      <c r="M147" s="818"/>
    </row>
    <row r="148" spans="1:13" ht="21.75" customHeight="1">
      <c r="A148" s="692" t="s">
        <v>87</v>
      </c>
      <c r="B148" s="698"/>
      <c r="C148" s="702"/>
      <c r="D148" s="903" t="s">
        <v>88</v>
      </c>
      <c r="E148" s="24">
        <f t="shared" si="90"/>
        <v>0</v>
      </c>
      <c r="F148" s="24">
        <f>F150+F153+F154</f>
        <v>0</v>
      </c>
      <c r="G148" s="24">
        <f aca="true" t="shared" si="101" ref="G148:M148">G150+G153+G154</f>
        <v>0</v>
      </c>
      <c r="H148" s="24">
        <f t="shared" si="101"/>
        <v>0</v>
      </c>
      <c r="I148" s="24">
        <f t="shared" si="101"/>
        <v>0</v>
      </c>
      <c r="J148" s="24">
        <f t="shared" si="101"/>
        <v>0</v>
      </c>
      <c r="K148" s="24">
        <f t="shared" si="101"/>
        <v>0</v>
      </c>
      <c r="L148" s="24">
        <f t="shared" si="101"/>
        <v>0</v>
      </c>
      <c r="M148" s="818">
        <f t="shared" si="101"/>
        <v>0</v>
      </c>
    </row>
    <row r="149" spans="1:13" ht="18" customHeight="1">
      <c r="A149" s="889" t="s">
        <v>603</v>
      </c>
      <c r="B149" s="890"/>
      <c r="C149" s="890"/>
      <c r="D149" s="904"/>
      <c r="E149" s="24"/>
      <c r="F149" s="24"/>
      <c r="G149" s="24"/>
      <c r="H149" s="24"/>
      <c r="I149" s="24"/>
      <c r="J149" s="24"/>
      <c r="K149" s="24"/>
      <c r="L149" s="24"/>
      <c r="M149" s="818"/>
    </row>
    <row r="150" spans="1:13" ht="31.5" customHeight="1">
      <c r="A150" s="889"/>
      <c r="B150" s="89" t="s">
        <v>628</v>
      </c>
      <c r="C150" s="89"/>
      <c r="D150" s="904" t="s">
        <v>89</v>
      </c>
      <c r="E150" s="24">
        <f t="shared" si="90"/>
        <v>0</v>
      </c>
      <c r="F150" s="24">
        <f>F151+F152</f>
        <v>0</v>
      </c>
      <c r="G150" s="24">
        <f aca="true" t="shared" si="102" ref="G150:M150">G151+G152</f>
        <v>0</v>
      </c>
      <c r="H150" s="24">
        <f t="shared" si="102"/>
        <v>0</v>
      </c>
      <c r="I150" s="24">
        <f t="shared" si="102"/>
        <v>0</v>
      </c>
      <c r="J150" s="24">
        <f t="shared" si="102"/>
        <v>0</v>
      </c>
      <c r="K150" s="24">
        <f t="shared" si="102"/>
        <v>0</v>
      </c>
      <c r="L150" s="24">
        <f t="shared" si="102"/>
        <v>0</v>
      </c>
      <c r="M150" s="818">
        <f t="shared" si="102"/>
        <v>0</v>
      </c>
    </row>
    <row r="151" spans="1:13" ht="18" customHeight="1">
      <c r="A151" s="889"/>
      <c r="B151" s="890"/>
      <c r="C151" s="698" t="s">
        <v>1058</v>
      </c>
      <c r="D151" s="904" t="s">
        <v>90</v>
      </c>
      <c r="E151" s="24">
        <f t="shared" si="90"/>
        <v>0</v>
      </c>
      <c r="F151" s="24"/>
      <c r="G151" s="24"/>
      <c r="H151" s="24"/>
      <c r="I151" s="24"/>
      <c r="J151" s="24"/>
      <c r="K151" s="24"/>
      <c r="L151" s="24"/>
      <c r="M151" s="818"/>
    </row>
    <row r="152" spans="1:13" ht="18" customHeight="1">
      <c r="A152" s="889"/>
      <c r="B152" s="890"/>
      <c r="C152" s="698" t="s">
        <v>627</v>
      </c>
      <c r="D152" s="904" t="s">
        <v>626</v>
      </c>
      <c r="E152" s="24">
        <f t="shared" si="90"/>
        <v>0</v>
      </c>
      <c r="F152" s="24"/>
      <c r="G152" s="24"/>
      <c r="H152" s="24"/>
      <c r="I152" s="24"/>
      <c r="J152" s="24"/>
      <c r="K152" s="24"/>
      <c r="L152" s="24"/>
      <c r="M152" s="818"/>
    </row>
    <row r="153" spans="1:13" ht="18" customHeight="1">
      <c r="A153" s="889"/>
      <c r="B153" s="891" t="s">
        <v>859</v>
      </c>
      <c r="C153" s="698"/>
      <c r="D153" s="904" t="s">
        <v>91</v>
      </c>
      <c r="E153" s="24">
        <f t="shared" si="90"/>
        <v>0</v>
      </c>
      <c r="F153" s="24"/>
      <c r="G153" s="24"/>
      <c r="H153" s="24"/>
      <c r="I153" s="24"/>
      <c r="J153" s="24"/>
      <c r="K153" s="24"/>
      <c r="L153" s="24"/>
      <c r="M153" s="818"/>
    </row>
    <row r="154" spans="1:13" ht="18" customHeight="1">
      <c r="A154" s="898"/>
      <c r="B154" s="653" t="s">
        <v>65</v>
      </c>
      <c r="C154" s="653"/>
      <c r="D154" s="904" t="s">
        <v>66</v>
      </c>
      <c r="E154" s="24">
        <f t="shared" si="90"/>
        <v>0</v>
      </c>
      <c r="F154" s="24">
        <f>F155</f>
        <v>0</v>
      </c>
      <c r="G154" s="24">
        <f aca="true" t="shared" si="103" ref="G154:M154">G155</f>
        <v>0</v>
      </c>
      <c r="H154" s="24">
        <f t="shared" si="103"/>
        <v>0</v>
      </c>
      <c r="I154" s="24">
        <f t="shared" si="103"/>
        <v>0</v>
      </c>
      <c r="J154" s="24">
        <f t="shared" si="103"/>
        <v>0</v>
      </c>
      <c r="K154" s="24">
        <f t="shared" si="103"/>
        <v>0</v>
      </c>
      <c r="L154" s="24">
        <f t="shared" si="103"/>
        <v>0</v>
      </c>
      <c r="M154" s="818">
        <f t="shared" si="103"/>
        <v>0</v>
      </c>
    </row>
    <row r="155" spans="1:13" ht="18" customHeight="1">
      <c r="A155" s="898"/>
      <c r="B155" s="653"/>
      <c r="C155" s="698" t="s">
        <v>723</v>
      </c>
      <c r="D155" s="904" t="s">
        <v>566</v>
      </c>
      <c r="E155" s="24">
        <f t="shared" si="90"/>
        <v>0</v>
      </c>
      <c r="F155" s="24"/>
      <c r="G155" s="24"/>
      <c r="H155" s="24"/>
      <c r="I155" s="24"/>
      <c r="J155" s="24"/>
      <c r="K155" s="24"/>
      <c r="L155" s="24"/>
      <c r="M155" s="818"/>
    </row>
    <row r="156" spans="1:13" ht="18" customHeight="1">
      <c r="A156" s="692" t="s">
        <v>567</v>
      </c>
      <c r="B156" s="653"/>
      <c r="C156" s="905"/>
      <c r="D156" s="903" t="s">
        <v>568</v>
      </c>
      <c r="E156" s="24">
        <f t="shared" si="90"/>
        <v>9671</v>
      </c>
      <c r="F156" s="24">
        <f>F158+F170</f>
        <v>0</v>
      </c>
      <c r="G156" s="24">
        <f>G158+G172+G170</f>
        <v>4531</v>
      </c>
      <c r="H156" s="24">
        <f aca="true" t="shared" si="104" ref="H156:M156">H158+H172+H170</f>
        <v>4017</v>
      </c>
      <c r="I156" s="24">
        <f t="shared" si="104"/>
        <v>563</v>
      </c>
      <c r="J156" s="24">
        <f t="shared" si="104"/>
        <v>560</v>
      </c>
      <c r="K156" s="24">
        <f t="shared" si="104"/>
        <v>10077.182</v>
      </c>
      <c r="L156" s="24">
        <f t="shared" si="104"/>
        <v>10115.866</v>
      </c>
      <c r="M156" s="818">
        <f t="shared" si="104"/>
        <v>10067.511</v>
      </c>
    </row>
    <row r="157" spans="1:13" ht="18" customHeight="1">
      <c r="A157" s="889" t="s">
        <v>603</v>
      </c>
      <c r="B157" s="890"/>
      <c r="C157" s="890"/>
      <c r="D157" s="904"/>
      <c r="E157" s="24"/>
      <c r="F157" s="24"/>
      <c r="G157" s="24"/>
      <c r="H157" s="24"/>
      <c r="I157" s="24"/>
      <c r="J157" s="24"/>
      <c r="K157" s="24"/>
      <c r="L157" s="24"/>
      <c r="M157" s="818"/>
    </row>
    <row r="158" spans="1:13" ht="42" customHeight="1">
      <c r="A158" s="906"/>
      <c r="B158" s="89" t="s">
        <v>1485</v>
      </c>
      <c r="C158" s="89"/>
      <c r="D158" s="904" t="s">
        <v>569</v>
      </c>
      <c r="E158" s="24">
        <f t="shared" si="90"/>
        <v>9671</v>
      </c>
      <c r="F158" s="24">
        <f>SUM(F159:F169)</f>
        <v>0</v>
      </c>
      <c r="G158" s="24">
        <f aca="true" t="shared" si="105" ref="G158:M158">SUM(G159:G169)</f>
        <v>4531</v>
      </c>
      <c r="H158" s="24">
        <f t="shared" si="105"/>
        <v>4017</v>
      </c>
      <c r="I158" s="24">
        <f t="shared" si="105"/>
        <v>563</v>
      </c>
      <c r="J158" s="24">
        <f t="shared" si="105"/>
        <v>560</v>
      </c>
      <c r="K158" s="24">
        <f t="shared" si="105"/>
        <v>10077.182</v>
      </c>
      <c r="L158" s="24">
        <f t="shared" si="105"/>
        <v>10115.866</v>
      </c>
      <c r="M158" s="818">
        <f t="shared" si="105"/>
        <v>10067.511</v>
      </c>
    </row>
    <row r="159" spans="1:13" ht="18" customHeight="1">
      <c r="A159" s="906"/>
      <c r="B159" s="653"/>
      <c r="C159" s="702" t="s">
        <v>726</v>
      </c>
      <c r="D159" s="904" t="s">
        <v>570</v>
      </c>
      <c r="E159" s="24">
        <f t="shared" si="90"/>
        <v>0</v>
      </c>
      <c r="F159" s="24"/>
      <c r="G159" s="24"/>
      <c r="H159" s="24"/>
      <c r="I159" s="24"/>
      <c r="J159" s="24"/>
      <c r="K159" s="24"/>
      <c r="L159" s="24"/>
      <c r="M159" s="818"/>
    </row>
    <row r="160" spans="1:13" ht="18" customHeight="1">
      <c r="A160" s="906"/>
      <c r="B160" s="653"/>
      <c r="C160" s="698" t="s">
        <v>840</v>
      </c>
      <c r="D160" s="904" t="s">
        <v>571</v>
      </c>
      <c r="E160" s="24">
        <f t="shared" si="90"/>
        <v>0</v>
      </c>
      <c r="F160" s="24"/>
      <c r="G160" s="24"/>
      <c r="H160" s="24"/>
      <c r="I160" s="24"/>
      <c r="J160" s="24"/>
      <c r="K160" s="24"/>
      <c r="L160" s="24"/>
      <c r="M160" s="818"/>
    </row>
    <row r="161" spans="1:13" ht="18" customHeight="1">
      <c r="A161" s="906"/>
      <c r="B161" s="653"/>
      <c r="C161" s="702" t="s">
        <v>841</v>
      </c>
      <c r="D161" s="904" t="s">
        <v>572</v>
      </c>
      <c r="E161" s="24">
        <f t="shared" si="90"/>
        <v>0</v>
      </c>
      <c r="F161" s="24"/>
      <c r="G161" s="24"/>
      <c r="H161" s="24"/>
      <c r="I161" s="24"/>
      <c r="J161" s="24"/>
      <c r="K161" s="24"/>
      <c r="L161" s="24"/>
      <c r="M161" s="818"/>
    </row>
    <row r="162" spans="1:13" ht="18" customHeight="1">
      <c r="A162" s="906"/>
      <c r="B162" s="653"/>
      <c r="C162" s="702" t="s">
        <v>842</v>
      </c>
      <c r="D162" s="904" t="s">
        <v>573</v>
      </c>
      <c r="E162" s="24">
        <f t="shared" si="90"/>
        <v>0</v>
      </c>
      <c r="F162" s="24"/>
      <c r="G162" s="24"/>
      <c r="H162" s="24"/>
      <c r="I162" s="24"/>
      <c r="J162" s="24"/>
      <c r="K162" s="24"/>
      <c r="L162" s="24"/>
      <c r="M162" s="818"/>
    </row>
    <row r="163" spans="1:13" ht="18" customHeight="1">
      <c r="A163" s="906"/>
      <c r="B163" s="653"/>
      <c r="C163" s="702" t="s">
        <v>843</v>
      </c>
      <c r="D163" s="904" t="s">
        <v>574</v>
      </c>
      <c r="E163" s="24">
        <f t="shared" si="90"/>
        <v>0</v>
      </c>
      <c r="F163" s="24"/>
      <c r="G163" s="24"/>
      <c r="H163" s="24"/>
      <c r="I163" s="24"/>
      <c r="J163" s="24"/>
      <c r="K163" s="24"/>
      <c r="L163" s="24"/>
      <c r="M163" s="818"/>
    </row>
    <row r="164" spans="1:13" ht="18" customHeight="1">
      <c r="A164" s="906"/>
      <c r="B164" s="653"/>
      <c r="C164" s="702" t="s">
        <v>575</v>
      </c>
      <c r="D164" s="904" t="s">
        <v>576</v>
      </c>
      <c r="E164" s="24">
        <f t="shared" si="90"/>
        <v>0</v>
      </c>
      <c r="F164" s="24"/>
      <c r="G164" s="24"/>
      <c r="H164" s="24"/>
      <c r="I164" s="24"/>
      <c r="J164" s="24"/>
      <c r="K164" s="24"/>
      <c r="L164" s="24"/>
      <c r="M164" s="818"/>
    </row>
    <row r="165" spans="1:13" ht="18" customHeight="1">
      <c r="A165" s="906"/>
      <c r="B165" s="653"/>
      <c r="C165" s="702" t="s">
        <v>577</v>
      </c>
      <c r="D165" s="904" t="s">
        <v>578</v>
      </c>
      <c r="E165" s="24">
        <f t="shared" si="90"/>
        <v>0</v>
      </c>
      <c r="F165" s="24"/>
      <c r="G165" s="24"/>
      <c r="H165" s="24"/>
      <c r="I165" s="24"/>
      <c r="J165" s="24"/>
      <c r="K165" s="24"/>
      <c r="L165" s="24"/>
      <c r="M165" s="818"/>
    </row>
    <row r="166" spans="1:13" ht="18" customHeight="1">
      <c r="A166" s="906"/>
      <c r="B166" s="653"/>
      <c r="C166" s="702" t="s">
        <v>579</v>
      </c>
      <c r="D166" s="904" t="s">
        <v>580</v>
      </c>
      <c r="E166" s="24">
        <f t="shared" si="90"/>
        <v>0</v>
      </c>
      <c r="F166" s="24"/>
      <c r="G166" s="24"/>
      <c r="H166" s="24"/>
      <c r="I166" s="24"/>
      <c r="J166" s="24"/>
      <c r="K166" s="24"/>
      <c r="L166" s="24"/>
      <c r="M166" s="818"/>
    </row>
    <row r="167" spans="1:13" ht="18" customHeight="1">
      <c r="A167" s="906"/>
      <c r="B167" s="653"/>
      <c r="C167" s="702" t="s">
        <v>989</v>
      </c>
      <c r="D167" s="904" t="s">
        <v>196</v>
      </c>
      <c r="E167" s="24">
        <f t="shared" si="90"/>
        <v>9671</v>
      </c>
      <c r="F167" s="24"/>
      <c r="G167" s="24">
        <v>4531</v>
      </c>
      <c r="H167" s="24">
        <v>4017</v>
      </c>
      <c r="I167" s="24">
        <v>563</v>
      </c>
      <c r="J167" s="24">
        <v>560</v>
      </c>
      <c r="K167" s="354">
        <f>(E167*(4.2)/100+E167)</f>
        <v>10077.182</v>
      </c>
      <c r="L167" s="354">
        <f>(E167*(4.6)/100+E167)</f>
        <v>10115.866</v>
      </c>
      <c r="M167" s="355">
        <f>(E167*(4.1)/100+E167)</f>
        <v>10067.511</v>
      </c>
    </row>
    <row r="168" spans="1:13" ht="18" customHeight="1">
      <c r="A168" s="906"/>
      <c r="B168" s="653"/>
      <c r="C168" s="702" t="s">
        <v>581</v>
      </c>
      <c r="D168" s="904" t="s">
        <v>582</v>
      </c>
      <c r="E168" s="24">
        <f t="shared" si="90"/>
        <v>0</v>
      </c>
      <c r="F168" s="24"/>
      <c r="G168" s="24"/>
      <c r="H168" s="24"/>
      <c r="I168" s="24"/>
      <c r="J168" s="24"/>
      <c r="K168" s="24"/>
      <c r="L168" s="24"/>
      <c r="M168" s="818"/>
    </row>
    <row r="169" spans="1:13" ht="18" customHeight="1">
      <c r="A169" s="906"/>
      <c r="B169" s="653"/>
      <c r="C169" s="698" t="s">
        <v>241</v>
      </c>
      <c r="D169" s="904" t="s">
        <v>583</v>
      </c>
      <c r="E169" s="24">
        <f t="shared" si="90"/>
        <v>0</v>
      </c>
      <c r="F169" s="24"/>
      <c r="G169" s="24"/>
      <c r="H169" s="24"/>
      <c r="I169" s="24"/>
      <c r="J169" s="24"/>
      <c r="K169" s="24"/>
      <c r="L169" s="24"/>
      <c r="M169" s="818"/>
    </row>
    <row r="170" spans="1:13" ht="18" customHeight="1">
      <c r="A170" s="906"/>
      <c r="B170" s="653" t="s">
        <v>584</v>
      </c>
      <c r="C170" s="698"/>
      <c r="D170" s="891" t="s">
        <v>585</v>
      </c>
      <c r="E170" s="24">
        <f t="shared" si="90"/>
        <v>0</v>
      </c>
      <c r="F170" s="24">
        <f>F171</f>
        <v>0</v>
      </c>
      <c r="G170" s="24">
        <f aca="true" t="shared" si="106" ref="G170:M170">G171</f>
        <v>0</v>
      </c>
      <c r="H170" s="24">
        <f t="shared" si="106"/>
        <v>0</v>
      </c>
      <c r="I170" s="24">
        <f t="shared" si="106"/>
        <v>0</v>
      </c>
      <c r="J170" s="24">
        <f t="shared" si="106"/>
        <v>0</v>
      </c>
      <c r="K170" s="24">
        <f t="shared" si="106"/>
        <v>0</v>
      </c>
      <c r="L170" s="24">
        <f t="shared" si="106"/>
        <v>0</v>
      </c>
      <c r="M170" s="818">
        <f t="shared" si="106"/>
        <v>0</v>
      </c>
    </row>
    <row r="171" spans="1:13" ht="18" customHeight="1">
      <c r="A171" s="906"/>
      <c r="B171" s="653"/>
      <c r="C171" s="698" t="s">
        <v>56</v>
      </c>
      <c r="D171" s="907" t="s">
        <v>586</v>
      </c>
      <c r="E171" s="24">
        <f t="shared" si="90"/>
        <v>0</v>
      </c>
      <c r="F171" s="24"/>
      <c r="G171" s="24"/>
      <c r="H171" s="24"/>
      <c r="I171" s="24"/>
      <c r="J171" s="24"/>
      <c r="K171" s="24"/>
      <c r="L171" s="24"/>
      <c r="M171" s="818"/>
    </row>
    <row r="172" spans="1:13" ht="18" customHeight="1">
      <c r="A172" s="906"/>
      <c r="B172" s="653" t="s">
        <v>125</v>
      </c>
      <c r="C172" s="905"/>
      <c r="D172" s="891" t="s">
        <v>587</v>
      </c>
      <c r="E172" s="24">
        <f t="shared" si="90"/>
        <v>0</v>
      </c>
      <c r="F172" s="24"/>
      <c r="G172" s="24">
        <v>0</v>
      </c>
      <c r="H172" s="24">
        <v>0</v>
      </c>
      <c r="I172" s="24">
        <v>0</v>
      </c>
      <c r="J172" s="24">
        <v>0</v>
      </c>
      <c r="K172" s="354">
        <f>(E172*(4.2)/100+E172)</f>
        <v>0</v>
      </c>
      <c r="L172" s="354">
        <f>(E172*(4.6)/100+E172)</f>
        <v>0</v>
      </c>
      <c r="M172" s="355">
        <f>(E172*(4.1)/100+E172)</f>
        <v>0</v>
      </c>
    </row>
    <row r="173" spans="1:13" ht="35.25" customHeight="1">
      <c r="A173" s="305" t="s">
        <v>1414</v>
      </c>
      <c r="B173" s="306"/>
      <c r="C173" s="306"/>
      <c r="D173" s="903" t="s">
        <v>588</v>
      </c>
      <c r="E173" s="24">
        <f t="shared" si="90"/>
        <v>6784</v>
      </c>
      <c r="F173" s="24">
        <f>F175+F176+F178+F179</f>
        <v>0</v>
      </c>
      <c r="G173" s="24">
        <f aca="true" t="shared" si="107" ref="G173:M173">G175+G176+G178+G179</f>
        <v>935</v>
      </c>
      <c r="H173" s="24">
        <f t="shared" si="107"/>
        <v>1151</v>
      </c>
      <c r="I173" s="24">
        <f t="shared" si="107"/>
        <v>1032</v>
      </c>
      <c r="J173" s="24">
        <f t="shared" si="107"/>
        <v>3666</v>
      </c>
      <c r="K173" s="24">
        <f t="shared" si="107"/>
        <v>7068.928</v>
      </c>
      <c r="L173" s="24">
        <f t="shared" si="107"/>
        <v>7096.063999999999</v>
      </c>
      <c r="M173" s="818">
        <f t="shared" si="107"/>
        <v>7062.144</v>
      </c>
    </row>
    <row r="174" spans="1:13" ht="18" customHeight="1">
      <c r="A174" s="889" t="s">
        <v>603</v>
      </c>
      <c r="B174" s="890"/>
      <c r="C174" s="890"/>
      <c r="D174" s="891"/>
      <c r="E174" s="24"/>
      <c r="F174" s="24"/>
      <c r="G174" s="24"/>
      <c r="H174" s="24"/>
      <c r="I174" s="24"/>
      <c r="J174" s="24"/>
      <c r="K174" s="24"/>
      <c r="L174" s="24"/>
      <c r="M174" s="818"/>
    </row>
    <row r="175" spans="1:13" ht="18" customHeight="1">
      <c r="A175" s="889"/>
      <c r="B175" s="908" t="s">
        <v>1412</v>
      </c>
      <c r="C175" s="650"/>
      <c r="D175" s="891" t="s">
        <v>1411</v>
      </c>
      <c r="E175" s="24">
        <f t="shared" si="90"/>
        <v>0</v>
      </c>
      <c r="F175" s="24"/>
      <c r="G175" s="24"/>
      <c r="H175" s="24"/>
      <c r="I175" s="24"/>
      <c r="J175" s="24"/>
      <c r="K175" s="24"/>
      <c r="L175" s="24"/>
      <c r="M175" s="818"/>
    </row>
    <row r="176" spans="1:13" ht="18" customHeight="1">
      <c r="A176" s="898"/>
      <c r="B176" s="698" t="s">
        <v>589</v>
      </c>
      <c r="C176" s="653"/>
      <c r="D176" s="891" t="s">
        <v>590</v>
      </c>
      <c r="E176" s="24">
        <f t="shared" si="90"/>
        <v>0</v>
      </c>
      <c r="F176" s="24">
        <f>F177</f>
        <v>0</v>
      </c>
      <c r="G176" s="24">
        <f aca="true" t="shared" si="108" ref="G176:M176">G177</f>
        <v>0</v>
      </c>
      <c r="H176" s="24">
        <f t="shared" si="108"/>
        <v>0</v>
      </c>
      <c r="I176" s="24">
        <f t="shared" si="108"/>
        <v>0</v>
      </c>
      <c r="J176" s="24">
        <f t="shared" si="108"/>
        <v>0</v>
      </c>
      <c r="K176" s="24">
        <f t="shared" si="108"/>
        <v>0</v>
      </c>
      <c r="L176" s="24">
        <f t="shared" si="108"/>
        <v>0</v>
      </c>
      <c r="M176" s="818">
        <f t="shared" si="108"/>
        <v>0</v>
      </c>
    </row>
    <row r="177" spans="1:13" ht="18" customHeight="1">
      <c r="A177" s="898"/>
      <c r="B177" s="698"/>
      <c r="C177" s="653" t="s">
        <v>499</v>
      </c>
      <c r="D177" s="891" t="s">
        <v>591</v>
      </c>
      <c r="E177" s="24">
        <f t="shared" si="90"/>
        <v>0</v>
      </c>
      <c r="F177" s="24"/>
      <c r="G177" s="24"/>
      <c r="H177" s="24"/>
      <c r="I177" s="24"/>
      <c r="J177" s="24"/>
      <c r="K177" s="24"/>
      <c r="L177" s="24"/>
      <c r="M177" s="818"/>
    </row>
    <row r="178" spans="1:13" ht="18" customHeight="1">
      <c r="A178" s="898"/>
      <c r="B178" s="698" t="s">
        <v>592</v>
      </c>
      <c r="C178" s="653"/>
      <c r="D178" s="891" t="s">
        <v>593</v>
      </c>
      <c r="E178" s="24">
        <f t="shared" si="90"/>
        <v>6769</v>
      </c>
      <c r="F178" s="24"/>
      <c r="G178" s="24">
        <v>935</v>
      </c>
      <c r="H178" s="24">
        <v>1136</v>
      </c>
      <c r="I178" s="24">
        <v>1032</v>
      </c>
      <c r="J178" s="24">
        <v>3666</v>
      </c>
      <c r="K178" s="354">
        <f>(E178*(4.2)/100+E178)</f>
        <v>7053.298</v>
      </c>
      <c r="L178" s="354">
        <f>(E178*(4.6)/100+E178)</f>
        <v>7080.374</v>
      </c>
      <c r="M178" s="355">
        <f>(E178*(4.1)/100+E178)</f>
        <v>7046.529</v>
      </c>
    </row>
    <row r="179" spans="1:13" ht="32.25" customHeight="1">
      <c r="A179" s="898"/>
      <c r="B179" s="909" t="s">
        <v>153</v>
      </c>
      <c r="C179" s="909"/>
      <c r="D179" s="891" t="s">
        <v>594</v>
      </c>
      <c r="E179" s="24">
        <f t="shared" si="90"/>
        <v>15</v>
      </c>
      <c r="F179" s="24">
        <f>F180</f>
        <v>0</v>
      </c>
      <c r="G179" s="24">
        <f aca="true" t="shared" si="109" ref="G179:M179">G180</f>
        <v>0</v>
      </c>
      <c r="H179" s="24">
        <f t="shared" si="109"/>
        <v>15</v>
      </c>
      <c r="I179" s="24">
        <f t="shared" si="109"/>
        <v>0</v>
      </c>
      <c r="J179" s="24">
        <f t="shared" si="109"/>
        <v>0</v>
      </c>
      <c r="K179" s="24">
        <f t="shared" si="109"/>
        <v>15.63</v>
      </c>
      <c r="L179" s="24">
        <f t="shared" si="109"/>
        <v>15.69</v>
      </c>
      <c r="M179" s="818">
        <f t="shared" si="109"/>
        <v>15.615</v>
      </c>
    </row>
    <row r="180" spans="1:13" s="3" customFormat="1" ht="18" customHeight="1">
      <c r="A180" s="314"/>
      <c r="B180" s="303"/>
      <c r="C180" s="324" t="s">
        <v>138</v>
      </c>
      <c r="D180" s="2" t="s">
        <v>662</v>
      </c>
      <c r="E180" s="24">
        <f t="shared" si="90"/>
        <v>15</v>
      </c>
      <c r="F180" s="27"/>
      <c r="G180" s="55">
        <v>0</v>
      </c>
      <c r="H180" s="55">
        <v>15</v>
      </c>
      <c r="I180" s="55">
        <v>0</v>
      </c>
      <c r="J180" s="55">
        <v>0</v>
      </c>
      <c r="K180" s="354">
        <f>(E180*(4.2)/100+E180)</f>
        <v>15.63</v>
      </c>
      <c r="L180" s="354">
        <f>(E180*(4.6)/100+E180)</f>
        <v>15.69</v>
      </c>
      <c r="M180" s="355">
        <f>(E180*(4.1)/100+E180)</f>
        <v>15.615</v>
      </c>
    </row>
    <row r="181" spans="1:13" ht="30.75" customHeight="1">
      <c r="A181" s="901" t="s">
        <v>362</v>
      </c>
      <c r="B181" s="902"/>
      <c r="C181" s="902"/>
      <c r="D181" s="891"/>
      <c r="E181" s="24">
        <f t="shared" si="90"/>
        <v>93013</v>
      </c>
      <c r="F181" s="24">
        <f>F182+F189</f>
        <v>0</v>
      </c>
      <c r="G181" s="24">
        <f aca="true" t="shared" si="110" ref="G181:M181">G182+G189</f>
        <v>10556</v>
      </c>
      <c r="H181" s="24">
        <f t="shared" si="110"/>
        <v>19230</v>
      </c>
      <c r="I181" s="24">
        <f t="shared" si="110"/>
        <v>30480</v>
      </c>
      <c r="J181" s="24">
        <f t="shared" si="110"/>
        <v>32747</v>
      </c>
      <c r="K181" s="24">
        <f t="shared" si="110"/>
        <v>96919.546</v>
      </c>
      <c r="L181" s="24">
        <f t="shared" si="110"/>
        <v>97291.598</v>
      </c>
      <c r="M181" s="818">
        <f t="shared" si="110"/>
        <v>96826.533</v>
      </c>
    </row>
    <row r="182" spans="1:13" ht="38.25" customHeight="1">
      <c r="A182" s="305" t="s">
        <v>123</v>
      </c>
      <c r="B182" s="306"/>
      <c r="C182" s="306"/>
      <c r="D182" s="891" t="s">
        <v>124</v>
      </c>
      <c r="E182" s="24">
        <f t="shared" si="90"/>
        <v>25861</v>
      </c>
      <c r="F182" s="24">
        <f>F184+F187+F188</f>
        <v>0</v>
      </c>
      <c r="G182" s="24">
        <f aca="true" t="shared" si="111" ref="G182:M182">G184+G187+G188</f>
        <v>5119</v>
      </c>
      <c r="H182" s="24">
        <f t="shared" si="111"/>
        <v>6377</v>
      </c>
      <c r="I182" s="24">
        <f t="shared" si="111"/>
        <v>7091</v>
      </c>
      <c r="J182" s="24">
        <f t="shared" si="111"/>
        <v>7274</v>
      </c>
      <c r="K182" s="24">
        <f t="shared" si="111"/>
        <v>26947.162</v>
      </c>
      <c r="L182" s="24">
        <f t="shared" si="111"/>
        <v>27050.606</v>
      </c>
      <c r="M182" s="818">
        <f t="shared" si="111"/>
        <v>26921.301</v>
      </c>
    </row>
    <row r="183" spans="1:13" ht="18" customHeight="1">
      <c r="A183" s="889" t="s">
        <v>603</v>
      </c>
      <c r="B183" s="890"/>
      <c r="C183" s="890"/>
      <c r="D183" s="891"/>
      <c r="E183" s="24"/>
      <c r="F183" s="24"/>
      <c r="G183" s="24"/>
      <c r="H183" s="24"/>
      <c r="I183" s="24"/>
      <c r="J183" s="24"/>
      <c r="K183" s="24"/>
      <c r="L183" s="24"/>
      <c r="M183" s="818"/>
    </row>
    <row r="184" spans="1:13" ht="18" customHeight="1">
      <c r="A184" s="906"/>
      <c r="B184" s="653" t="s">
        <v>740</v>
      </c>
      <c r="C184" s="905"/>
      <c r="D184" s="891" t="s">
        <v>953</v>
      </c>
      <c r="E184" s="24">
        <f aca="true" t="shared" si="112" ref="E184:E246">G184+H184+I184+J184</f>
        <v>0</v>
      </c>
      <c r="F184" s="24">
        <f>SUM(F185:F186)</f>
        <v>0</v>
      </c>
      <c r="G184" s="24">
        <f aca="true" t="shared" si="113" ref="G184:M184">SUM(G185:G186)</f>
        <v>0</v>
      </c>
      <c r="H184" s="24">
        <f t="shared" si="113"/>
        <v>0</v>
      </c>
      <c r="I184" s="24">
        <f t="shared" si="113"/>
        <v>0</v>
      </c>
      <c r="J184" s="24">
        <f t="shared" si="113"/>
        <v>0</v>
      </c>
      <c r="K184" s="24">
        <f t="shared" si="113"/>
        <v>0</v>
      </c>
      <c r="L184" s="24">
        <f t="shared" si="113"/>
        <v>0</v>
      </c>
      <c r="M184" s="818">
        <f t="shared" si="113"/>
        <v>0</v>
      </c>
    </row>
    <row r="185" spans="1:13" ht="18" customHeight="1">
      <c r="A185" s="906"/>
      <c r="B185" s="653"/>
      <c r="C185" s="698" t="s">
        <v>189</v>
      </c>
      <c r="D185" s="891" t="s">
        <v>117</v>
      </c>
      <c r="E185" s="24">
        <f t="shared" si="112"/>
        <v>0</v>
      </c>
      <c r="F185" s="24"/>
      <c r="G185" s="24"/>
      <c r="H185" s="24"/>
      <c r="I185" s="24"/>
      <c r="J185" s="24"/>
      <c r="K185" s="24"/>
      <c r="L185" s="24"/>
      <c r="M185" s="818"/>
    </row>
    <row r="186" spans="1:13" ht="18" customHeight="1">
      <c r="A186" s="906"/>
      <c r="B186" s="653"/>
      <c r="C186" s="698" t="s">
        <v>558</v>
      </c>
      <c r="D186" s="891" t="s">
        <v>508</v>
      </c>
      <c r="E186" s="24">
        <f t="shared" si="112"/>
        <v>0</v>
      </c>
      <c r="F186" s="24"/>
      <c r="G186" s="24"/>
      <c r="H186" s="24"/>
      <c r="I186" s="24"/>
      <c r="J186" s="24"/>
      <c r="K186" s="24"/>
      <c r="L186" s="24"/>
      <c r="M186" s="818"/>
    </row>
    <row r="187" spans="1:13" ht="18" customHeight="1">
      <c r="A187" s="906"/>
      <c r="B187" s="653" t="s">
        <v>379</v>
      </c>
      <c r="C187" s="81"/>
      <c r="D187" s="891" t="s">
        <v>380</v>
      </c>
      <c r="E187" s="24">
        <f t="shared" si="112"/>
        <v>0</v>
      </c>
      <c r="F187" s="24"/>
      <c r="G187" s="24"/>
      <c r="H187" s="24"/>
      <c r="I187" s="24"/>
      <c r="J187" s="24"/>
      <c r="K187" s="24"/>
      <c r="L187" s="24"/>
      <c r="M187" s="818"/>
    </row>
    <row r="188" spans="1:13" ht="23.25" customHeight="1">
      <c r="A188" s="906"/>
      <c r="B188" s="89" t="s">
        <v>331</v>
      </c>
      <c r="C188" s="89"/>
      <c r="D188" s="705" t="s">
        <v>381</v>
      </c>
      <c r="E188" s="57">
        <f t="shared" si="112"/>
        <v>25861</v>
      </c>
      <c r="F188" s="57"/>
      <c r="G188" s="57">
        <v>5119</v>
      </c>
      <c r="H188" s="57">
        <v>6377</v>
      </c>
      <c r="I188" s="57">
        <v>7091</v>
      </c>
      <c r="J188" s="57">
        <v>7274</v>
      </c>
      <c r="K188" s="354">
        <f>(E188*(4.2)/100+E188)</f>
        <v>26947.162</v>
      </c>
      <c r="L188" s="354">
        <f>(E188*(4.6)/100+E188)</f>
        <v>27050.606</v>
      </c>
      <c r="M188" s="355">
        <f>(E188*(4.1)/100+E188)</f>
        <v>26921.301</v>
      </c>
    </row>
    <row r="189" spans="1:13" ht="18" customHeight="1">
      <c r="A189" s="696" t="s">
        <v>550</v>
      </c>
      <c r="B189" s="653"/>
      <c r="C189" s="905"/>
      <c r="D189" s="891" t="s">
        <v>382</v>
      </c>
      <c r="E189" s="24">
        <f t="shared" si="112"/>
        <v>67152</v>
      </c>
      <c r="F189" s="24">
        <f>F191+F192+F193+F196</f>
        <v>0</v>
      </c>
      <c r="G189" s="24">
        <f aca="true" t="shared" si="114" ref="G189:M189">G191+G192+G193+G196</f>
        <v>5437</v>
      </c>
      <c r="H189" s="24">
        <f t="shared" si="114"/>
        <v>12853</v>
      </c>
      <c r="I189" s="24">
        <f t="shared" si="114"/>
        <v>23389</v>
      </c>
      <c r="J189" s="24">
        <f t="shared" si="114"/>
        <v>25473</v>
      </c>
      <c r="K189" s="24">
        <f t="shared" si="114"/>
        <v>69972.384</v>
      </c>
      <c r="L189" s="24">
        <f t="shared" si="114"/>
        <v>70240.992</v>
      </c>
      <c r="M189" s="818">
        <f t="shared" si="114"/>
        <v>69905.232</v>
      </c>
    </row>
    <row r="190" spans="1:13" ht="18" customHeight="1">
      <c r="A190" s="889" t="s">
        <v>603</v>
      </c>
      <c r="B190" s="890"/>
      <c r="C190" s="890"/>
      <c r="D190" s="891"/>
      <c r="E190" s="24"/>
      <c r="F190" s="24"/>
      <c r="G190" s="24"/>
      <c r="H190" s="24"/>
      <c r="I190" s="24"/>
      <c r="J190" s="24"/>
      <c r="K190" s="24"/>
      <c r="L190" s="24"/>
      <c r="M190" s="818"/>
    </row>
    <row r="191" spans="1:13" ht="18" customHeight="1">
      <c r="A191" s="906"/>
      <c r="B191" s="653" t="s">
        <v>383</v>
      </c>
      <c r="C191" s="905"/>
      <c r="D191" s="891" t="s">
        <v>384</v>
      </c>
      <c r="E191" s="24">
        <f t="shared" si="112"/>
        <v>0</v>
      </c>
      <c r="F191" s="24"/>
      <c r="G191" s="24"/>
      <c r="H191" s="24"/>
      <c r="I191" s="24"/>
      <c r="J191" s="24"/>
      <c r="K191" s="24"/>
      <c r="L191" s="24"/>
      <c r="M191" s="818"/>
    </row>
    <row r="192" spans="1:13" ht="18" customHeight="1">
      <c r="A192" s="906"/>
      <c r="B192" s="653" t="s">
        <v>385</v>
      </c>
      <c r="C192" s="905"/>
      <c r="D192" s="891" t="s">
        <v>252</v>
      </c>
      <c r="E192" s="24">
        <f t="shared" si="112"/>
        <v>0</v>
      </c>
      <c r="F192" s="24"/>
      <c r="G192" s="24"/>
      <c r="H192" s="24"/>
      <c r="I192" s="24"/>
      <c r="J192" s="24"/>
      <c r="K192" s="24"/>
      <c r="L192" s="24"/>
      <c r="M192" s="818"/>
    </row>
    <row r="193" spans="1:13" ht="18" customHeight="1">
      <c r="A193" s="906"/>
      <c r="B193" s="653" t="s">
        <v>253</v>
      </c>
      <c r="C193" s="905"/>
      <c r="D193" s="891" t="s">
        <v>504</v>
      </c>
      <c r="E193" s="24">
        <f t="shared" si="112"/>
        <v>67152</v>
      </c>
      <c r="F193" s="24">
        <f>F194+F195</f>
        <v>0</v>
      </c>
      <c r="G193" s="24">
        <f aca="true" t="shared" si="115" ref="G193:M193">G194+G195</f>
        <v>5437</v>
      </c>
      <c r="H193" s="24">
        <f t="shared" si="115"/>
        <v>12853</v>
      </c>
      <c r="I193" s="24">
        <f t="shared" si="115"/>
        <v>23389</v>
      </c>
      <c r="J193" s="24">
        <f t="shared" si="115"/>
        <v>25473</v>
      </c>
      <c r="K193" s="24">
        <f t="shared" si="115"/>
        <v>69972.384</v>
      </c>
      <c r="L193" s="24">
        <f t="shared" si="115"/>
        <v>70240.992</v>
      </c>
      <c r="M193" s="818">
        <f t="shared" si="115"/>
        <v>69905.232</v>
      </c>
    </row>
    <row r="194" spans="1:13" ht="18" customHeight="1">
      <c r="A194" s="906"/>
      <c r="B194" s="653"/>
      <c r="C194" s="653" t="s">
        <v>561</v>
      </c>
      <c r="D194" s="891" t="s">
        <v>505</v>
      </c>
      <c r="E194" s="24">
        <f t="shared" si="112"/>
        <v>67152</v>
      </c>
      <c r="F194" s="24"/>
      <c r="G194" s="24">
        <v>5437</v>
      </c>
      <c r="H194" s="24">
        <v>12853</v>
      </c>
      <c r="I194" s="24">
        <v>23389</v>
      </c>
      <c r="J194" s="24">
        <v>25473</v>
      </c>
      <c r="K194" s="354">
        <f>(E194*(4.2)/100+E194)</f>
        <v>69972.384</v>
      </c>
      <c r="L194" s="354">
        <f>(E194*(4.6)/100+E194)</f>
        <v>70240.992</v>
      </c>
      <c r="M194" s="355">
        <f>(E194*(4.1)/100+E194)</f>
        <v>69905.232</v>
      </c>
    </row>
    <row r="195" spans="1:13" ht="18" customHeight="1">
      <c r="A195" s="906"/>
      <c r="B195" s="653"/>
      <c r="C195" s="653" t="s">
        <v>962</v>
      </c>
      <c r="D195" s="891" t="s">
        <v>506</v>
      </c>
      <c r="E195" s="24">
        <f t="shared" si="112"/>
        <v>0</v>
      </c>
      <c r="F195" s="24"/>
      <c r="G195" s="24"/>
      <c r="H195" s="24"/>
      <c r="I195" s="24"/>
      <c r="J195" s="24"/>
      <c r="K195" s="24"/>
      <c r="L195" s="24"/>
      <c r="M195" s="818"/>
    </row>
    <row r="196" spans="1:13" ht="18" customHeight="1">
      <c r="A196" s="906"/>
      <c r="B196" s="630" t="s">
        <v>548</v>
      </c>
      <c r="C196" s="630"/>
      <c r="D196" s="891" t="s">
        <v>549</v>
      </c>
      <c r="E196" s="24">
        <f t="shared" si="112"/>
        <v>0</v>
      </c>
      <c r="F196" s="24"/>
      <c r="G196" s="24"/>
      <c r="H196" s="24"/>
      <c r="I196" s="24"/>
      <c r="J196" s="24"/>
      <c r="K196" s="24"/>
      <c r="L196" s="24"/>
      <c r="M196" s="818"/>
    </row>
    <row r="197" spans="1:13" ht="32.25" customHeight="1">
      <c r="A197" s="305" t="s">
        <v>363</v>
      </c>
      <c r="B197" s="306"/>
      <c r="C197" s="306"/>
      <c r="D197" s="891" t="s">
        <v>507</v>
      </c>
      <c r="E197" s="24">
        <f t="shared" si="112"/>
        <v>0</v>
      </c>
      <c r="F197" s="24">
        <f>F198+F202+F209+F212</f>
        <v>0</v>
      </c>
      <c r="G197" s="24">
        <f aca="true" t="shared" si="116" ref="G197:M197">G198+G202+G209+G212</f>
        <v>0</v>
      </c>
      <c r="H197" s="24">
        <f t="shared" si="116"/>
        <v>0</v>
      </c>
      <c r="I197" s="24">
        <f t="shared" si="116"/>
        <v>0</v>
      </c>
      <c r="J197" s="24">
        <f t="shared" si="116"/>
        <v>0</v>
      </c>
      <c r="K197" s="24">
        <f t="shared" si="116"/>
        <v>0</v>
      </c>
      <c r="L197" s="24">
        <f t="shared" si="116"/>
        <v>0</v>
      </c>
      <c r="M197" s="818">
        <f t="shared" si="116"/>
        <v>0</v>
      </c>
    </row>
    <row r="198" spans="1:13" ht="24.75" customHeight="1">
      <c r="A198" s="305" t="s">
        <v>692</v>
      </c>
      <c r="B198" s="306"/>
      <c r="C198" s="306"/>
      <c r="D198" s="891" t="s">
        <v>693</v>
      </c>
      <c r="E198" s="24">
        <f t="shared" si="112"/>
        <v>0</v>
      </c>
      <c r="F198" s="24">
        <f>F200</f>
        <v>0</v>
      </c>
      <c r="G198" s="24">
        <f aca="true" t="shared" si="117" ref="G198:M198">G200</f>
        <v>0</v>
      </c>
      <c r="H198" s="24">
        <f t="shared" si="117"/>
        <v>0</v>
      </c>
      <c r="I198" s="24">
        <f t="shared" si="117"/>
        <v>0</v>
      </c>
      <c r="J198" s="24">
        <f t="shared" si="117"/>
        <v>0</v>
      </c>
      <c r="K198" s="24">
        <f t="shared" si="117"/>
        <v>0</v>
      </c>
      <c r="L198" s="24">
        <f t="shared" si="117"/>
        <v>0</v>
      </c>
      <c r="M198" s="818">
        <f t="shared" si="117"/>
        <v>0</v>
      </c>
    </row>
    <row r="199" spans="1:13" ht="18" customHeight="1">
      <c r="A199" s="889" t="s">
        <v>603</v>
      </c>
      <c r="B199" s="890"/>
      <c r="C199" s="890"/>
      <c r="D199" s="891"/>
      <c r="E199" s="24"/>
      <c r="F199" s="24"/>
      <c r="G199" s="24"/>
      <c r="H199" s="24"/>
      <c r="I199" s="24"/>
      <c r="J199" s="24"/>
      <c r="K199" s="24"/>
      <c r="L199" s="24"/>
      <c r="M199" s="818"/>
    </row>
    <row r="200" spans="1:13" ht="18" customHeight="1">
      <c r="A200" s="906"/>
      <c r="B200" s="653" t="s">
        <v>400</v>
      </c>
      <c r="C200" s="698"/>
      <c r="D200" s="891" t="s">
        <v>401</v>
      </c>
      <c r="E200" s="24">
        <f t="shared" si="112"/>
        <v>0</v>
      </c>
      <c r="F200" s="24">
        <f>F201</f>
        <v>0</v>
      </c>
      <c r="G200" s="24">
        <f aca="true" t="shared" si="118" ref="G200:M200">G201</f>
        <v>0</v>
      </c>
      <c r="H200" s="24">
        <f t="shared" si="118"/>
        <v>0</v>
      </c>
      <c r="I200" s="24">
        <f t="shared" si="118"/>
        <v>0</v>
      </c>
      <c r="J200" s="24">
        <f t="shared" si="118"/>
        <v>0</v>
      </c>
      <c r="K200" s="24">
        <f t="shared" si="118"/>
        <v>0</v>
      </c>
      <c r="L200" s="24">
        <f t="shared" si="118"/>
        <v>0</v>
      </c>
      <c r="M200" s="818">
        <f t="shared" si="118"/>
        <v>0</v>
      </c>
    </row>
    <row r="201" spans="1:13" ht="18" customHeight="1">
      <c r="A201" s="906"/>
      <c r="B201" s="653"/>
      <c r="C201" s="698" t="s">
        <v>836</v>
      </c>
      <c r="D201" s="891" t="s">
        <v>402</v>
      </c>
      <c r="E201" s="24">
        <f t="shared" si="112"/>
        <v>0</v>
      </c>
      <c r="F201" s="24"/>
      <c r="G201" s="24"/>
      <c r="H201" s="24"/>
      <c r="I201" s="24"/>
      <c r="J201" s="24"/>
      <c r="K201" s="24"/>
      <c r="L201" s="24"/>
      <c r="M201" s="818"/>
    </row>
    <row r="202" spans="1:13" ht="31.5" customHeight="1">
      <c r="A202" s="305" t="s">
        <v>1000</v>
      </c>
      <c r="B202" s="306"/>
      <c r="C202" s="306"/>
      <c r="D202" s="891" t="s">
        <v>403</v>
      </c>
      <c r="E202" s="24">
        <f t="shared" si="112"/>
        <v>0</v>
      </c>
      <c r="F202" s="24">
        <f>F204+F207+F208</f>
        <v>0</v>
      </c>
      <c r="G202" s="24">
        <f aca="true" t="shared" si="119" ref="G202:M202">G204+G207+G208</f>
        <v>0</v>
      </c>
      <c r="H202" s="24">
        <f t="shared" si="119"/>
        <v>0</v>
      </c>
      <c r="I202" s="24">
        <f t="shared" si="119"/>
        <v>0</v>
      </c>
      <c r="J202" s="24">
        <f t="shared" si="119"/>
        <v>0</v>
      </c>
      <c r="K202" s="24">
        <f t="shared" si="119"/>
        <v>0</v>
      </c>
      <c r="L202" s="24">
        <f t="shared" si="119"/>
        <v>0</v>
      </c>
      <c r="M202" s="818">
        <f t="shared" si="119"/>
        <v>0</v>
      </c>
    </row>
    <row r="203" spans="1:13" ht="18" customHeight="1">
      <c r="A203" s="889" t="s">
        <v>603</v>
      </c>
      <c r="B203" s="890"/>
      <c r="C203" s="890"/>
      <c r="D203" s="891"/>
      <c r="E203" s="24"/>
      <c r="F203" s="24"/>
      <c r="G203" s="24"/>
      <c r="H203" s="24"/>
      <c r="I203" s="24"/>
      <c r="J203" s="24"/>
      <c r="K203" s="24"/>
      <c r="L203" s="24"/>
      <c r="M203" s="818"/>
    </row>
    <row r="204" spans="1:13" ht="18" customHeight="1">
      <c r="A204" s="889"/>
      <c r="B204" s="891" t="s">
        <v>1056</v>
      </c>
      <c r="C204" s="890"/>
      <c r="D204" s="891" t="s">
        <v>404</v>
      </c>
      <c r="E204" s="24">
        <f t="shared" si="112"/>
        <v>0</v>
      </c>
      <c r="F204" s="24">
        <f>F205+F206</f>
        <v>0</v>
      </c>
      <c r="G204" s="24">
        <f aca="true" t="shared" si="120" ref="G204:M204">G205+G206</f>
        <v>0</v>
      </c>
      <c r="H204" s="24">
        <f t="shared" si="120"/>
        <v>0</v>
      </c>
      <c r="I204" s="24">
        <f t="shared" si="120"/>
        <v>0</v>
      </c>
      <c r="J204" s="24">
        <f t="shared" si="120"/>
        <v>0</v>
      </c>
      <c r="K204" s="24">
        <f t="shared" si="120"/>
        <v>0</v>
      </c>
      <c r="L204" s="24">
        <f t="shared" si="120"/>
        <v>0</v>
      </c>
      <c r="M204" s="818">
        <f t="shared" si="120"/>
        <v>0</v>
      </c>
    </row>
    <row r="205" spans="1:13" ht="18" customHeight="1">
      <c r="A205" s="889"/>
      <c r="B205" s="890"/>
      <c r="C205" s="891" t="s">
        <v>10</v>
      </c>
      <c r="D205" s="891" t="s">
        <v>405</v>
      </c>
      <c r="E205" s="24">
        <f t="shared" si="112"/>
        <v>0</v>
      </c>
      <c r="F205" s="24"/>
      <c r="G205" s="24"/>
      <c r="H205" s="24"/>
      <c r="I205" s="24"/>
      <c r="J205" s="24"/>
      <c r="K205" s="24"/>
      <c r="L205" s="24"/>
      <c r="M205" s="818"/>
    </row>
    <row r="206" spans="1:13" ht="18" customHeight="1">
      <c r="A206" s="906"/>
      <c r="B206" s="698"/>
      <c r="C206" s="698" t="s">
        <v>794</v>
      </c>
      <c r="D206" s="891" t="s">
        <v>406</v>
      </c>
      <c r="E206" s="24">
        <f t="shared" si="112"/>
        <v>0</v>
      </c>
      <c r="F206" s="24"/>
      <c r="G206" s="24"/>
      <c r="H206" s="24"/>
      <c r="I206" s="24"/>
      <c r="J206" s="24"/>
      <c r="K206" s="24"/>
      <c r="L206" s="24"/>
      <c r="M206" s="818"/>
    </row>
    <row r="207" spans="1:13" ht="18" customHeight="1">
      <c r="A207" s="906"/>
      <c r="B207" s="716" t="s">
        <v>629</v>
      </c>
      <c r="C207" s="716"/>
      <c r="D207" s="891" t="s">
        <v>630</v>
      </c>
      <c r="E207" s="24">
        <f t="shared" si="112"/>
        <v>0</v>
      </c>
      <c r="F207" s="24"/>
      <c r="G207" s="24"/>
      <c r="H207" s="24"/>
      <c r="I207" s="24"/>
      <c r="J207" s="24"/>
      <c r="K207" s="24"/>
      <c r="L207" s="24"/>
      <c r="M207" s="818"/>
    </row>
    <row r="208" spans="1:13" s="3" customFormat="1" ht="31.5" customHeight="1">
      <c r="A208" s="326"/>
      <c r="B208" s="91" t="s">
        <v>301</v>
      </c>
      <c r="C208" s="91"/>
      <c r="D208" s="32" t="s">
        <v>304</v>
      </c>
      <c r="E208" s="24">
        <f t="shared" si="112"/>
        <v>0</v>
      </c>
      <c r="F208" s="27"/>
      <c r="G208" s="55"/>
      <c r="H208" s="55"/>
      <c r="I208" s="55"/>
      <c r="J208" s="55"/>
      <c r="K208" s="27"/>
      <c r="L208" s="55"/>
      <c r="M208" s="330"/>
    </row>
    <row r="209" spans="1:13" ht="18" customHeight="1">
      <c r="A209" s="692" t="s">
        <v>828</v>
      </c>
      <c r="B209" s="698"/>
      <c r="C209" s="905"/>
      <c r="D209" s="891" t="s">
        <v>829</v>
      </c>
      <c r="E209" s="24">
        <f t="shared" si="112"/>
        <v>0</v>
      </c>
      <c r="F209" s="24">
        <f>F211</f>
        <v>0</v>
      </c>
      <c r="G209" s="24">
        <f aca="true" t="shared" si="121" ref="G209:M209">G211</f>
        <v>0</v>
      </c>
      <c r="H209" s="24">
        <f t="shared" si="121"/>
        <v>0</v>
      </c>
      <c r="I209" s="24">
        <f t="shared" si="121"/>
        <v>0</v>
      </c>
      <c r="J209" s="24">
        <f t="shared" si="121"/>
        <v>0</v>
      </c>
      <c r="K209" s="24">
        <f t="shared" si="121"/>
        <v>0</v>
      </c>
      <c r="L209" s="24">
        <f t="shared" si="121"/>
        <v>0</v>
      </c>
      <c r="M209" s="818">
        <f t="shared" si="121"/>
        <v>0</v>
      </c>
    </row>
    <row r="210" spans="1:13" ht="18" customHeight="1">
      <c r="A210" s="889" t="s">
        <v>603</v>
      </c>
      <c r="B210" s="890"/>
      <c r="C210" s="890"/>
      <c r="D210" s="891"/>
      <c r="E210" s="24"/>
      <c r="F210" s="24"/>
      <c r="G210" s="24"/>
      <c r="H210" s="24"/>
      <c r="I210" s="24"/>
      <c r="J210" s="24"/>
      <c r="K210" s="24"/>
      <c r="L210" s="24"/>
      <c r="M210" s="818"/>
    </row>
    <row r="211" spans="1:13" ht="18" customHeight="1">
      <c r="A211" s="910"/>
      <c r="B211" s="653" t="s">
        <v>645</v>
      </c>
      <c r="C211" s="911"/>
      <c r="D211" s="891" t="s">
        <v>830</v>
      </c>
      <c r="E211" s="24">
        <f t="shared" si="112"/>
        <v>0</v>
      </c>
      <c r="F211" s="24"/>
      <c r="G211" s="24"/>
      <c r="H211" s="24"/>
      <c r="I211" s="24"/>
      <c r="J211" s="24"/>
      <c r="K211" s="24"/>
      <c r="L211" s="24"/>
      <c r="M211" s="818"/>
    </row>
    <row r="212" spans="1:13" ht="18" customHeight="1">
      <c r="A212" s="692" t="s">
        <v>51</v>
      </c>
      <c r="B212" s="698"/>
      <c r="C212" s="698"/>
      <c r="D212" s="891" t="s">
        <v>52</v>
      </c>
      <c r="E212" s="24">
        <f t="shared" si="112"/>
        <v>0</v>
      </c>
      <c r="F212" s="24">
        <f>F214</f>
        <v>0</v>
      </c>
      <c r="G212" s="24">
        <f aca="true" t="shared" si="122" ref="G212:M212">G214</f>
        <v>0</v>
      </c>
      <c r="H212" s="24">
        <f t="shared" si="122"/>
        <v>0</v>
      </c>
      <c r="I212" s="24">
        <f t="shared" si="122"/>
        <v>0</v>
      </c>
      <c r="J212" s="24">
        <f t="shared" si="122"/>
        <v>0</v>
      </c>
      <c r="K212" s="24">
        <f t="shared" si="122"/>
        <v>0</v>
      </c>
      <c r="L212" s="24">
        <f t="shared" si="122"/>
        <v>0</v>
      </c>
      <c r="M212" s="818">
        <f t="shared" si="122"/>
        <v>0</v>
      </c>
    </row>
    <row r="213" spans="1:13" ht="18" customHeight="1">
      <c r="A213" s="889" t="s">
        <v>603</v>
      </c>
      <c r="B213" s="890"/>
      <c r="C213" s="890"/>
      <c r="D213" s="891"/>
      <c r="E213" s="24"/>
      <c r="F213" s="24"/>
      <c r="G213" s="24"/>
      <c r="H213" s="24"/>
      <c r="I213" s="24"/>
      <c r="J213" s="24"/>
      <c r="K213" s="24"/>
      <c r="L213" s="24"/>
      <c r="M213" s="818"/>
    </row>
    <row r="214" spans="1:13" ht="18" customHeight="1">
      <c r="A214" s="692"/>
      <c r="B214" s="698" t="s">
        <v>441</v>
      </c>
      <c r="C214" s="698"/>
      <c r="D214" s="891" t="s">
        <v>53</v>
      </c>
      <c r="E214" s="24">
        <f t="shared" si="112"/>
        <v>0</v>
      </c>
      <c r="F214" s="24"/>
      <c r="G214" s="24"/>
      <c r="H214" s="24"/>
      <c r="I214" s="24"/>
      <c r="J214" s="24"/>
      <c r="K214" s="24"/>
      <c r="L214" s="24"/>
      <c r="M214" s="818"/>
    </row>
    <row r="215" spans="1:13" ht="18" customHeight="1">
      <c r="A215" s="892" t="s">
        <v>884</v>
      </c>
      <c r="B215" s="654"/>
      <c r="C215" s="654"/>
      <c r="D215" s="891" t="s">
        <v>436</v>
      </c>
      <c r="E215" s="24">
        <f t="shared" si="112"/>
        <v>-7923</v>
      </c>
      <c r="F215" s="24">
        <f>F216+F218</f>
        <v>0</v>
      </c>
      <c r="G215" s="24">
        <f aca="true" t="shared" si="123" ref="G215:M215">G216+G218</f>
        <v>-3195</v>
      </c>
      <c r="H215" s="24">
        <f t="shared" si="123"/>
        <v>-988</v>
      </c>
      <c r="I215" s="24">
        <f t="shared" si="123"/>
        <v>-645</v>
      </c>
      <c r="J215" s="24">
        <f t="shared" si="123"/>
        <v>-3095</v>
      </c>
      <c r="K215" s="24">
        <f t="shared" si="123"/>
        <v>-8000.475999999995</v>
      </c>
      <c r="L215" s="24">
        <f t="shared" si="123"/>
        <v>-8031.188000000024</v>
      </c>
      <c r="M215" s="818">
        <f t="shared" si="123"/>
        <v>-7992.79800000001</v>
      </c>
    </row>
    <row r="216" spans="1:13" ht="18" customHeight="1">
      <c r="A216" s="912" t="s">
        <v>0</v>
      </c>
      <c r="B216" s="913"/>
      <c r="C216" s="913"/>
      <c r="D216" s="891" t="s">
        <v>437</v>
      </c>
      <c r="E216" s="24">
        <f t="shared" si="112"/>
        <v>-7923</v>
      </c>
      <c r="F216" s="24">
        <f>F217</f>
        <v>0</v>
      </c>
      <c r="G216" s="24">
        <f aca="true" t="shared" si="124" ref="G216:M216">G217</f>
        <v>-3195</v>
      </c>
      <c r="H216" s="24">
        <f t="shared" si="124"/>
        <v>-988</v>
      </c>
      <c r="I216" s="24">
        <f t="shared" si="124"/>
        <v>-645</v>
      </c>
      <c r="J216" s="24">
        <f t="shared" si="124"/>
        <v>-3095</v>
      </c>
      <c r="K216" s="24">
        <f t="shared" si="124"/>
        <v>-8000.475999999995</v>
      </c>
      <c r="L216" s="24">
        <f t="shared" si="124"/>
        <v>-8031.188000000024</v>
      </c>
      <c r="M216" s="818">
        <f t="shared" si="124"/>
        <v>-7992.79800000001</v>
      </c>
    </row>
    <row r="217" spans="1:13" s="3" customFormat="1" ht="18" customHeight="1">
      <c r="A217" s="923"/>
      <c r="B217" s="924" t="s">
        <v>233</v>
      </c>
      <c r="C217" s="924"/>
      <c r="D217" s="2" t="s">
        <v>1027</v>
      </c>
      <c r="E217" s="24">
        <f t="shared" si="112"/>
        <v>-7923</v>
      </c>
      <c r="F217" s="55"/>
      <c r="G217" s="55">
        <f>'11-02 Venituri-10'!F231-'11-02 - Cheltuieli-10'!G117</f>
        <v>-3195</v>
      </c>
      <c r="H217" s="55">
        <f>'11-02 Venituri-10'!G231-'11-02 - Cheltuieli-10'!H117</f>
        <v>-988</v>
      </c>
      <c r="I217" s="55">
        <f>'11-02 Venituri-10'!H231-'11-02 - Cheltuieli-10'!I117</f>
        <v>-645</v>
      </c>
      <c r="J217" s="55">
        <f>'11-02 Venituri-10'!I231-'11-02 - Cheltuieli-10'!J117</f>
        <v>-3095</v>
      </c>
      <c r="K217" s="55">
        <f>'11-02 Venituri-10'!J231-'11-02 - Cheltuieli-10'!K117</f>
        <v>-8000.475999999995</v>
      </c>
      <c r="L217" s="55">
        <f>'11-02 Venituri-10'!K231-'11-02 - Cheltuieli-10'!L117</f>
        <v>-8031.188000000024</v>
      </c>
      <c r="M217" s="330">
        <f>'11-02 Venituri-10'!L231-'11-02 - Cheltuieli-10'!M117</f>
        <v>-7992.79800000001</v>
      </c>
    </row>
    <row r="218" spans="1:13" ht="18" customHeight="1">
      <c r="A218" s="827" t="s">
        <v>1471</v>
      </c>
      <c r="B218" s="18"/>
      <c r="C218" s="18"/>
      <c r="D218" s="891" t="s">
        <v>438</v>
      </c>
      <c r="E218" s="24">
        <f t="shared" si="112"/>
        <v>0</v>
      </c>
      <c r="F218" s="24">
        <f>F219</f>
        <v>0</v>
      </c>
      <c r="G218" s="24">
        <f aca="true" t="shared" si="125" ref="G218:M218">G219</f>
        <v>0</v>
      </c>
      <c r="H218" s="24">
        <f t="shared" si="125"/>
        <v>0</v>
      </c>
      <c r="I218" s="24">
        <f t="shared" si="125"/>
        <v>0</v>
      </c>
      <c r="J218" s="24">
        <f t="shared" si="125"/>
        <v>0</v>
      </c>
      <c r="K218" s="24">
        <f t="shared" si="125"/>
        <v>0</v>
      </c>
      <c r="L218" s="24">
        <f t="shared" si="125"/>
        <v>0</v>
      </c>
      <c r="M218" s="818">
        <f t="shared" si="125"/>
        <v>0</v>
      </c>
    </row>
    <row r="219" spans="1:13" s="3" customFormat="1" ht="18" customHeight="1">
      <c r="A219" s="916"/>
      <c r="B219" s="917" t="s">
        <v>924</v>
      </c>
      <c r="C219" s="917"/>
      <c r="D219" s="33" t="s">
        <v>823</v>
      </c>
      <c r="E219" s="559">
        <f t="shared" si="112"/>
        <v>0</v>
      </c>
      <c r="F219" s="347"/>
      <c r="G219" s="55"/>
      <c r="H219" s="55"/>
      <c r="I219" s="55"/>
      <c r="J219" s="55"/>
      <c r="K219" s="55"/>
      <c r="L219" s="55"/>
      <c r="M219" s="363"/>
    </row>
    <row r="220" spans="1:13" ht="49.5" customHeight="1">
      <c r="A220" s="918" t="s">
        <v>1484</v>
      </c>
      <c r="B220" s="919"/>
      <c r="C220" s="919"/>
      <c r="D220" s="920" t="s">
        <v>750</v>
      </c>
      <c r="E220" s="925">
        <f t="shared" si="112"/>
        <v>101615</v>
      </c>
      <c r="F220" s="921">
        <f aca="true" t="shared" si="126" ref="F220:M220">F221+F226+F233+F283+F299</f>
        <v>0</v>
      </c>
      <c r="G220" s="921">
        <f t="shared" si="126"/>
        <v>40381</v>
      </c>
      <c r="H220" s="921">
        <f t="shared" si="126"/>
        <v>17464</v>
      </c>
      <c r="I220" s="921">
        <f t="shared" si="126"/>
        <v>36871</v>
      </c>
      <c r="J220" s="921">
        <f t="shared" si="126"/>
        <v>6899</v>
      </c>
      <c r="K220" s="921">
        <f t="shared" si="126"/>
        <v>105884.635</v>
      </c>
      <c r="L220" s="921">
        <f t="shared" si="126"/>
        <v>106288.929</v>
      </c>
      <c r="M220" s="922">
        <f t="shared" si="126"/>
        <v>105780.854</v>
      </c>
    </row>
    <row r="221" spans="1:13" ht="18" customHeight="1">
      <c r="A221" s="883" t="s">
        <v>1322</v>
      </c>
      <c r="B221" s="884"/>
      <c r="C221" s="884"/>
      <c r="D221" s="885" t="s">
        <v>751</v>
      </c>
      <c r="E221" s="690">
        <f t="shared" si="112"/>
        <v>361</v>
      </c>
      <c r="F221" s="690">
        <f>F222</f>
        <v>0</v>
      </c>
      <c r="G221" s="690">
        <f aca="true" t="shared" si="127" ref="G221:M221">G222</f>
        <v>0</v>
      </c>
      <c r="H221" s="690">
        <f t="shared" si="127"/>
        <v>61</v>
      </c>
      <c r="I221" s="690">
        <f t="shared" si="127"/>
        <v>300</v>
      </c>
      <c r="J221" s="690">
        <f t="shared" si="127"/>
        <v>0</v>
      </c>
      <c r="K221" s="690">
        <f t="shared" si="127"/>
        <v>377.967</v>
      </c>
      <c r="L221" s="690">
        <f t="shared" si="127"/>
        <v>377.245</v>
      </c>
      <c r="M221" s="886">
        <f t="shared" si="127"/>
        <v>375.44</v>
      </c>
    </row>
    <row r="222" spans="1:13" ht="18" customHeight="1">
      <c r="A222" s="696" t="s">
        <v>361</v>
      </c>
      <c r="B222" s="887"/>
      <c r="C222" s="693"/>
      <c r="D222" s="888" t="s">
        <v>752</v>
      </c>
      <c r="E222" s="24">
        <f t="shared" si="112"/>
        <v>361</v>
      </c>
      <c r="F222" s="24">
        <f>F224+F225</f>
        <v>0</v>
      </c>
      <c r="G222" s="24">
        <f aca="true" t="shared" si="128" ref="G222:M222">G224+G225</f>
        <v>0</v>
      </c>
      <c r="H222" s="24">
        <f t="shared" si="128"/>
        <v>61</v>
      </c>
      <c r="I222" s="24">
        <f t="shared" si="128"/>
        <v>300</v>
      </c>
      <c r="J222" s="24">
        <f t="shared" si="128"/>
        <v>0</v>
      </c>
      <c r="K222" s="24">
        <f t="shared" si="128"/>
        <v>377.967</v>
      </c>
      <c r="L222" s="24">
        <f t="shared" si="128"/>
        <v>377.245</v>
      </c>
      <c r="M222" s="818">
        <f t="shared" si="128"/>
        <v>375.44</v>
      </c>
    </row>
    <row r="223" spans="1:13" ht="18" customHeight="1">
      <c r="A223" s="889" t="s">
        <v>603</v>
      </c>
      <c r="B223" s="890"/>
      <c r="C223" s="890"/>
      <c r="D223" s="891"/>
      <c r="E223" s="24"/>
      <c r="F223" s="24"/>
      <c r="G223" s="24"/>
      <c r="H223" s="24"/>
      <c r="I223" s="24"/>
      <c r="J223" s="24"/>
      <c r="K223" s="24"/>
      <c r="L223" s="24"/>
      <c r="M223" s="818"/>
    </row>
    <row r="224" spans="1:13" ht="18" customHeight="1">
      <c r="A224" s="692"/>
      <c r="B224" s="698" t="s">
        <v>620</v>
      </c>
      <c r="C224" s="693"/>
      <c r="D224" s="705" t="s">
        <v>753</v>
      </c>
      <c r="E224" s="24">
        <f t="shared" si="112"/>
        <v>361</v>
      </c>
      <c r="F224" s="24"/>
      <c r="G224" s="24">
        <v>0</v>
      </c>
      <c r="H224" s="24">
        <v>61</v>
      </c>
      <c r="I224" s="24">
        <v>300</v>
      </c>
      <c r="J224" s="24">
        <v>0</v>
      </c>
      <c r="K224" s="220">
        <f>(E224*(4.7)/100+E224)</f>
        <v>377.967</v>
      </c>
      <c r="L224" s="220">
        <f>(E224*(4.5)/100+E224)</f>
        <v>377.245</v>
      </c>
      <c r="M224" s="221">
        <f>(E224*(4)/100+E224)</f>
        <v>375.44</v>
      </c>
    </row>
    <row r="225" spans="1:13" ht="18" customHeight="1">
      <c r="A225" s="692"/>
      <c r="B225" s="698" t="s">
        <v>632</v>
      </c>
      <c r="C225" s="693"/>
      <c r="D225" s="705" t="s">
        <v>118</v>
      </c>
      <c r="E225" s="24">
        <f t="shared" si="112"/>
        <v>0</v>
      </c>
      <c r="F225" s="24"/>
      <c r="G225" s="24">
        <v>0</v>
      </c>
      <c r="H225" s="24">
        <v>0</v>
      </c>
      <c r="I225" s="24">
        <v>0</v>
      </c>
      <c r="J225" s="24">
        <v>0</v>
      </c>
      <c r="K225" s="354">
        <f>(E225*(4.2)/100+E225)</f>
        <v>0</v>
      </c>
      <c r="L225" s="354">
        <f>(E225*(4.6)/100+E225)</f>
        <v>0</v>
      </c>
      <c r="M225" s="355">
        <f>(E225*(4.1)/100+E225)</f>
        <v>0</v>
      </c>
    </row>
    <row r="226" spans="1:13" ht="32.25" customHeight="1">
      <c r="A226" s="894" t="s">
        <v>408</v>
      </c>
      <c r="B226" s="895"/>
      <c r="C226" s="895"/>
      <c r="D226" s="710" t="s">
        <v>409</v>
      </c>
      <c r="E226" s="24">
        <f t="shared" si="112"/>
        <v>3071</v>
      </c>
      <c r="F226" s="24">
        <f>F227</f>
        <v>0</v>
      </c>
      <c r="G226" s="24">
        <f aca="true" t="shared" si="129" ref="G226:M226">G227</f>
        <v>0</v>
      </c>
      <c r="H226" s="24">
        <f t="shared" si="129"/>
        <v>3071</v>
      </c>
      <c r="I226" s="24">
        <f t="shared" si="129"/>
        <v>0</v>
      </c>
      <c r="J226" s="24">
        <f t="shared" si="129"/>
        <v>0</v>
      </c>
      <c r="K226" s="24">
        <f t="shared" si="129"/>
        <v>3199.982</v>
      </c>
      <c r="L226" s="24">
        <f t="shared" si="129"/>
        <v>3212.266</v>
      </c>
      <c r="M226" s="818">
        <f t="shared" si="129"/>
        <v>3196.911</v>
      </c>
    </row>
    <row r="227" spans="1:13" ht="33" customHeight="1">
      <c r="A227" s="926" t="s">
        <v>625</v>
      </c>
      <c r="B227" s="927"/>
      <c r="C227" s="927"/>
      <c r="D227" s="888" t="s">
        <v>410</v>
      </c>
      <c r="E227" s="24">
        <f t="shared" si="112"/>
        <v>3071</v>
      </c>
      <c r="F227" s="24">
        <f>F229+F231+F232</f>
        <v>0</v>
      </c>
      <c r="G227" s="24">
        <f aca="true" t="shared" si="130" ref="G227:M227">G229+G231+G232</f>
        <v>0</v>
      </c>
      <c r="H227" s="24">
        <f t="shared" si="130"/>
        <v>3071</v>
      </c>
      <c r="I227" s="24">
        <f t="shared" si="130"/>
        <v>0</v>
      </c>
      <c r="J227" s="24">
        <f t="shared" si="130"/>
        <v>0</v>
      </c>
      <c r="K227" s="24">
        <f t="shared" si="130"/>
        <v>3199.982</v>
      </c>
      <c r="L227" s="24">
        <f t="shared" si="130"/>
        <v>3212.266</v>
      </c>
      <c r="M227" s="818">
        <f t="shared" si="130"/>
        <v>3196.911</v>
      </c>
    </row>
    <row r="228" spans="1:13" ht="18" customHeight="1">
      <c r="A228" s="889" t="s">
        <v>603</v>
      </c>
      <c r="B228" s="890"/>
      <c r="C228" s="890"/>
      <c r="D228" s="891"/>
      <c r="E228" s="24"/>
      <c r="F228" s="24"/>
      <c r="G228" s="24"/>
      <c r="H228" s="24"/>
      <c r="I228" s="24"/>
      <c r="J228" s="24"/>
      <c r="K228" s="24"/>
      <c r="L228" s="24"/>
      <c r="M228" s="818"/>
    </row>
    <row r="229" spans="1:13" ht="18" customHeight="1">
      <c r="A229" s="898"/>
      <c r="B229" s="899" t="s">
        <v>411</v>
      </c>
      <c r="C229" s="693"/>
      <c r="D229" s="891" t="s">
        <v>412</v>
      </c>
      <c r="E229" s="24">
        <f t="shared" si="112"/>
        <v>3071</v>
      </c>
      <c r="F229" s="24">
        <f>F230</f>
        <v>0</v>
      </c>
      <c r="G229" s="24">
        <f aca="true" t="shared" si="131" ref="G229:M229">G230</f>
        <v>0</v>
      </c>
      <c r="H229" s="24">
        <f t="shared" si="131"/>
        <v>3071</v>
      </c>
      <c r="I229" s="24">
        <f t="shared" si="131"/>
        <v>0</v>
      </c>
      <c r="J229" s="24">
        <f t="shared" si="131"/>
        <v>0</v>
      </c>
      <c r="K229" s="24">
        <f t="shared" si="131"/>
        <v>3199.982</v>
      </c>
      <c r="L229" s="24">
        <f t="shared" si="131"/>
        <v>3212.266</v>
      </c>
      <c r="M229" s="818">
        <f t="shared" si="131"/>
        <v>3196.911</v>
      </c>
    </row>
    <row r="230" spans="1:13" ht="18" customHeight="1">
      <c r="A230" s="898"/>
      <c r="B230" s="899"/>
      <c r="C230" s="653" t="s">
        <v>394</v>
      </c>
      <c r="D230" s="891" t="s">
        <v>413</v>
      </c>
      <c r="E230" s="24">
        <f t="shared" si="112"/>
        <v>3071</v>
      </c>
      <c r="F230" s="24"/>
      <c r="G230" s="24">
        <v>0</v>
      </c>
      <c r="H230" s="24">
        <v>3071</v>
      </c>
      <c r="I230" s="24">
        <v>0</v>
      </c>
      <c r="J230" s="24">
        <v>0</v>
      </c>
      <c r="K230" s="354">
        <f>(E230*(4.2)/100+E230)</f>
        <v>3199.982</v>
      </c>
      <c r="L230" s="354">
        <f>(E230*(4.6)/100+E230)</f>
        <v>3212.266</v>
      </c>
      <c r="M230" s="355">
        <f>(E230*(4.1)/100+E230)</f>
        <v>3196.911</v>
      </c>
    </row>
    <row r="231" spans="1:13" ht="18" customHeight="1">
      <c r="A231" s="898"/>
      <c r="B231" s="900" t="s">
        <v>623</v>
      </c>
      <c r="C231" s="900"/>
      <c r="D231" s="891" t="s">
        <v>624</v>
      </c>
      <c r="E231" s="24">
        <f t="shared" si="112"/>
        <v>0</v>
      </c>
      <c r="F231" s="24"/>
      <c r="G231" s="24"/>
      <c r="H231" s="24"/>
      <c r="I231" s="24"/>
      <c r="J231" s="24"/>
      <c r="K231" s="24"/>
      <c r="L231" s="24"/>
      <c r="M231" s="818"/>
    </row>
    <row r="232" spans="1:13" ht="18" customHeight="1">
      <c r="A232" s="898"/>
      <c r="B232" s="899" t="s">
        <v>48</v>
      </c>
      <c r="C232" s="693"/>
      <c r="D232" s="891" t="s">
        <v>1049</v>
      </c>
      <c r="E232" s="24">
        <f t="shared" si="112"/>
        <v>0</v>
      </c>
      <c r="F232" s="24"/>
      <c r="G232" s="24"/>
      <c r="H232" s="24"/>
      <c r="I232" s="24"/>
      <c r="J232" s="24"/>
      <c r="K232" s="24"/>
      <c r="L232" s="24"/>
      <c r="M232" s="818"/>
    </row>
    <row r="233" spans="1:13" ht="36" customHeight="1">
      <c r="A233" s="901" t="s">
        <v>1050</v>
      </c>
      <c r="B233" s="902"/>
      <c r="C233" s="902"/>
      <c r="D233" s="888" t="s">
        <v>1051</v>
      </c>
      <c r="E233" s="24">
        <f t="shared" si="112"/>
        <v>300</v>
      </c>
      <c r="F233" s="24">
        <f>F234+F250+F258+F275</f>
        <v>0</v>
      </c>
      <c r="G233" s="24">
        <f aca="true" t="shared" si="132" ref="G233:M233">G234+G250+G258+G275</f>
        <v>139</v>
      </c>
      <c r="H233" s="24">
        <f t="shared" si="132"/>
        <v>161</v>
      </c>
      <c r="I233" s="24">
        <f t="shared" si="132"/>
        <v>0</v>
      </c>
      <c r="J233" s="24">
        <f t="shared" si="132"/>
        <v>0</v>
      </c>
      <c r="K233" s="24">
        <f t="shared" si="132"/>
        <v>312.6</v>
      </c>
      <c r="L233" s="24">
        <f t="shared" si="132"/>
        <v>313.8</v>
      </c>
      <c r="M233" s="818">
        <f t="shared" si="132"/>
        <v>312.3</v>
      </c>
    </row>
    <row r="234" spans="1:13" ht="33" customHeight="1">
      <c r="A234" s="331" t="s">
        <v>1052</v>
      </c>
      <c r="B234" s="332"/>
      <c r="C234" s="332"/>
      <c r="D234" s="903" t="s">
        <v>1053</v>
      </c>
      <c r="E234" s="24">
        <f t="shared" si="112"/>
        <v>0</v>
      </c>
      <c r="F234" s="24">
        <f>F236+F239+F243+F244+F246+F249</f>
        <v>0</v>
      </c>
      <c r="G234" s="24">
        <f aca="true" t="shared" si="133" ref="G234:M234">G236+G239+G243+G244+G246+G249</f>
        <v>0</v>
      </c>
      <c r="H234" s="24">
        <f t="shared" si="133"/>
        <v>0</v>
      </c>
      <c r="I234" s="24">
        <f t="shared" si="133"/>
        <v>0</v>
      </c>
      <c r="J234" s="24">
        <f t="shared" si="133"/>
        <v>0</v>
      </c>
      <c r="K234" s="24">
        <f t="shared" si="133"/>
        <v>0</v>
      </c>
      <c r="L234" s="24">
        <f t="shared" si="133"/>
        <v>0</v>
      </c>
      <c r="M234" s="818">
        <f t="shared" si="133"/>
        <v>0</v>
      </c>
    </row>
    <row r="235" spans="1:13" ht="18" customHeight="1">
      <c r="A235" s="889" t="s">
        <v>603</v>
      </c>
      <c r="B235" s="890"/>
      <c r="C235" s="890"/>
      <c r="D235" s="904"/>
      <c r="E235" s="24"/>
      <c r="F235" s="24"/>
      <c r="G235" s="24"/>
      <c r="H235" s="24"/>
      <c r="I235" s="24"/>
      <c r="J235" s="24"/>
      <c r="K235" s="24"/>
      <c r="L235" s="24"/>
      <c r="M235" s="818"/>
    </row>
    <row r="236" spans="1:13" ht="18" customHeight="1">
      <c r="A236" s="898"/>
      <c r="B236" s="653" t="s">
        <v>1055</v>
      </c>
      <c r="C236" s="81"/>
      <c r="D236" s="705" t="s">
        <v>398</v>
      </c>
      <c r="E236" s="24">
        <f t="shared" si="112"/>
        <v>0</v>
      </c>
      <c r="F236" s="24">
        <f>SUM(F237:F238)</f>
        <v>0</v>
      </c>
      <c r="G236" s="24">
        <f aca="true" t="shared" si="134" ref="G236:M236">SUM(G237:G238)</f>
        <v>0</v>
      </c>
      <c r="H236" s="24">
        <f t="shared" si="134"/>
        <v>0</v>
      </c>
      <c r="I236" s="24">
        <f t="shared" si="134"/>
        <v>0</v>
      </c>
      <c r="J236" s="24">
        <f t="shared" si="134"/>
        <v>0</v>
      </c>
      <c r="K236" s="24">
        <f t="shared" si="134"/>
        <v>0</v>
      </c>
      <c r="L236" s="24">
        <f t="shared" si="134"/>
        <v>0</v>
      </c>
      <c r="M236" s="818">
        <f t="shared" si="134"/>
        <v>0</v>
      </c>
    </row>
    <row r="237" spans="1:13" ht="18" customHeight="1">
      <c r="A237" s="898"/>
      <c r="B237" s="653"/>
      <c r="C237" s="653" t="s">
        <v>354</v>
      </c>
      <c r="D237" s="705" t="s">
        <v>399</v>
      </c>
      <c r="E237" s="24">
        <f t="shared" si="112"/>
        <v>0</v>
      </c>
      <c r="F237" s="24"/>
      <c r="G237" s="24">
        <v>0</v>
      </c>
      <c r="H237" s="24">
        <v>0</v>
      </c>
      <c r="I237" s="24">
        <v>0</v>
      </c>
      <c r="J237" s="24">
        <v>0</v>
      </c>
      <c r="K237" s="354">
        <f>(E237*(4.2)/100+E237)</f>
        <v>0</v>
      </c>
      <c r="L237" s="354">
        <f>(E237*(4.6)/100+E237)</f>
        <v>0</v>
      </c>
      <c r="M237" s="355">
        <f>(E237*(4.1)/100+E237)</f>
        <v>0</v>
      </c>
    </row>
    <row r="238" spans="1:13" ht="18" customHeight="1">
      <c r="A238" s="898"/>
      <c r="B238" s="653"/>
      <c r="C238" s="653" t="s">
        <v>355</v>
      </c>
      <c r="D238" s="705" t="s">
        <v>1002</v>
      </c>
      <c r="E238" s="24">
        <f t="shared" si="112"/>
        <v>0</v>
      </c>
      <c r="F238" s="24"/>
      <c r="G238" s="24">
        <v>0</v>
      </c>
      <c r="H238" s="24">
        <v>0</v>
      </c>
      <c r="I238" s="24">
        <v>0</v>
      </c>
      <c r="J238" s="24">
        <v>0</v>
      </c>
      <c r="K238" s="354">
        <f>(E238*(4.2)/100+E238)</f>
        <v>0</v>
      </c>
      <c r="L238" s="354">
        <f>(E238*(4.6)/100+E238)</f>
        <v>0</v>
      </c>
      <c r="M238" s="355">
        <f>(E238*(4.1)/100+E238)</f>
        <v>0</v>
      </c>
    </row>
    <row r="239" spans="1:13" ht="18" customHeight="1">
      <c r="A239" s="898"/>
      <c r="B239" s="653" t="s">
        <v>903</v>
      </c>
      <c r="C239" s="905"/>
      <c r="D239" s="705" t="s">
        <v>904</v>
      </c>
      <c r="E239" s="24">
        <f t="shared" si="112"/>
        <v>0</v>
      </c>
      <c r="F239" s="24">
        <f>SUM(F240:F242)</f>
        <v>0</v>
      </c>
      <c r="G239" s="24">
        <f aca="true" t="shared" si="135" ref="G239:M239">SUM(G240:G242)</f>
        <v>0</v>
      </c>
      <c r="H239" s="24">
        <f t="shared" si="135"/>
        <v>0</v>
      </c>
      <c r="I239" s="24">
        <f t="shared" si="135"/>
        <v>0</v>
      </c>
      <c r="J239" s="24">
        <f t="shared" si="135"/>
        <v>0</v>
      </c>
      <c r="K239" s="24">
        <f t="shared" si="135"/>
        <v>0</v>
      </c>
      <c r="L239" s="24">
        <f t="shared" si="135"/>
        <v>0</v>
      </c>
      <c r="M239" s="818">
        <f t="shared" si="135"/>
        <v>0</v>
      </c>
    </row>
    <row r="240" spans="1:13" ht="18" customHeight="1">
      <c r="A240" s="898"/>
      <c r="B240" s="653"/>
      <c r="C240" s="653" t="s">
        <v>364</v>
      </c>
      <c r="D240" s="705" t="s">
        <v>905</v>
      </c>
      <c r="E240" s="24">
        <f t="shared" si="112"/>
        <v>0</v>
      </c>
      <c r="F240" s="24"/>
      <c r="G240" s="24">
        <v>0</v>
      </c>
      <c r="H240" s="24">
        <v>0</v>
      </c>
      <c r="I240" s="24">
        <v>0</v>
      </c>
      <c r="J240" s="24">
        <v>0</v>
      </c>
      <c r="K240" s="354">
        <f>(E240*(4.2)/100+E240)</f>
        <v>0</v>
      </c>
      <c r="L240" s="354">
        <f>(E240*(4.6)/100+E240)</f>
        <v>0</v>
      </c>
      <c r="M240" s="355">
        <f>(E240*(4.1)/100+E240)</f>
        <v>0</v>
      </c>
    </row>
    <row r="241" spans="1:13" ht="18" customHeight="1">
      <c r="A241" s="898"/>
      <c r="B241" s="653"/>
      <c r="C241" s="653" t="s">
        <v>1009</v>
      </c>
      <c r="D241" s="705" t="s">
        <v>906</v>
      </c>
      <c r="E241" s="24">
        <f t="shared" si="112"/>
        <v>0</v>
      </c>
      <c r="F241" s="24"/>
      <c r="G241" s="24">
        <v>0</v>
      </c>
      <c r="H241" s="24">
        <v>0</v>
      </c>
      <c r="I241" s="24">
        <v>0</v>
      </c>
      <c r="J241" s="24">
        <v>0</v>
      </c>
      <c r="K241" s="354">
        <f>(E241*(4.2)/100+E241)</f>
        <v>0</v>
      </c>
      <c r="L241" s="354">
        <f>(E241*(4.6)/100+E241)</f>
        <v>0</v>
      </c>
      <c r="M241" s="355">
        <f>(E241*(4.1)/100+E241)</f>
        <v>0</v>
      </c>
    </row>
    <row r="242" spans="1:13" ht="18" customHeight="1">
      <c r="A242" s="898"/>
      <c r="B242" s="653"/>
      <c r="C242" s="698" t="s">
        <v>770</v>
      </c>
      <c r="D242" s="705" t="s">
        <v>907</v>
      </c>
      <c r="E242" s="24">
        <f t="shared" si="112"/>
        <v>0</v>
      </c>
      <c r="F242" s="24"/>
      <c r="G242" s="24"/>
      <c r="H242" s="24"/>
      <c r="I242" s="24"/>
      <c r="J242" s="24"/>
      <c r="K242" s="354">
        <f>(E242*(4.2)/100+E242)</f>
        <v>0</v>
      </c>
      <c r="L242" s="354">
        <f>(E242*(4.6)/100+E242)</f>
        <v>0</v>
      </c>
      <c r="M242" s="355">
        <f>(E242*(4.1)/100+E242)</f>
        <v>0</v>
      </c>
    </row>
    <row r="243" spans="1:13" ht="18" customHeight="1">
      <c r="A243" s="898"/>
      <c r="B243" s="653" t="s">
        <v>654</v>
      </c>
      <c r="C243" s="653"/>
      <c r="D243" s="705" t="s">
        <v>908</v>
      </c>
      <c r="E243" s="24">
        <f t="shared" si="112"/>
        <v>0</v>
      </c>
      <c r="F243" s="24"/>
      <c r="G243" s="24"/>
      <c r="H243" s="24"/>
      <c r="I243" s="24"/>
      <c r="J243" s="24"/>
      <c r="K243" s="24"/>
      <c r="L243" s="24"/>
      <c r="M243" s="818"/>
    </row>
    <row r="244" spans="1:13" ht="18" customHeight="1">
      <c r="A244" s="898"/>
      <c r="B244" s="653" t="s">
        <v>909</v>
      </c>
      <c r="C244" s="81"/>
      <c r="D244" s="705" t="s">
        <v>910</v>
      </c>
      <c r="E244" s="24">
        <f t="shared" si="112"/>
        <v>0</v>
      </c>
      <c r="F244" s="24">
        <f>F245</f>
        <v>0</v>
      </c>
      <c r="G244" s="24">
        <f aca="true" t="shared" si="136" ref="G244:M244">G245</f>
        <v>0</v>
      </c>
      <c r="H244" s="24">
        <f t="shared" si="136"/>
        <v>0</v>
      </c>
      <c r="I244" s="24">
        <f t="shared" si="136"/>
        <v>0</v>
      </c>
      <c r="J244" s="24">
        <f t="shared" si="136"/>
        <v>0</v>
      </c>
      <c r="K244" s="24">
        <f t="shared" si="136"/>
        <v>0</v>
      </c>
      <c r="L244" s="24">
        <f t="shared" si="136"/>
        <v>0</v>
      </c>
      <c r="M244" s="818">
        <f t="shared" si="136"/>
        <v>0</v>
      </c>
    </row>
    <row r="245" spans="1:13" ht="18" customHeight="1">
      <c r="A245" s="898"/>
      <c r="B245" s="653"/>
      <c r="C245" s="653" t="s">
        <v>33</v>
      </c>
      <c r="D245" s="705" t="s">
        <v>911</v>
      </c>
      <c r="E245" s="24">
        <f t="shared" si="112"/>
        <v>0</v>
      </c>
      <c r="F245" s="24"/>
      <c r="G245" s="24"/>
      <c r="H245" s="24"/>
      <c r="I245" s="24"/>
      <c r="J245" s="24"/>
      <c r="K245" s="24"/>
      <c r="L245" s="24"/>
      <c r="M245" s="818"/>
    </row>
    <row r="246" spans="1:13" ht="18" customHeight="1">
      <c r="A246" s="898"/>
      <c r="B246" s="653" t="s">
        <v>223</v>
      </c>
      <c r="C246" s="653"/>
      <c r="D246" s="705" t="s">
        <v>224</v>
      </c>
      <c r="E246" s="24">
        <f t="shared" si="112"/>
        <v>0</v>
      </c>
      <c r="F246" s="24">
        <f>SUM(F247:F248)</f>
        <v>0</v>
      </c>
      <c r="G246" s="24">
        <f aca="true" t="shared" si="137" ref="G246:M246">SUM(G247:G248)</f>
        <v>0</v>
      </c>
      <c r="H246" s="24">
        <f t="shared" si="137"/>
        <v>0</v>
      </c>
      <c r="I246" s="24">
        <f t="shared" si="137"/>
        <v>0</v>
      </c>
      <c r="J246" s="24">
        <f t="shared" si="137"/>
        <v>0</v>
      </c>
      <c r="K246" s="24">
        <f t="shared" si="137"/>
        <v>0</v>
      </c>
      <c r="L246" s="24">
        <f t="shared" si="137"/>
        <v>0</v>
      </c>
      <c r="M246" s="818">
        <f t="shared" si="137"/>
        <v>0</v>
      </c>
    </row>
    <row r="247" spans="1:13" ht="18" customHeight="1">
      <c r="A247" s="898"/>
      <c r="B247" s="653"/>
      <c r="C247" s="653" t="s">
        <v>34</v>
      </c>
      <c r="D247" s="705" t="s">
        <v>225</v>
      </c>
      <c r="E247" s="24">
        <f aca="true" t="shared" si="138" ref="E247:E310">G247+H247+I247+J247</f>
        <v>0</v>
      </c>
      <c r="F247" s="24"/>
      <c r="G247" s="24"/>
      <c r="H247" s="24"/>
      <c r="I247" s="24"/>
      <c r="J247" s="24"/>
      <c r="K247" s="24"/>
      <c r="L247" s="24"/>
      <c r="M247" s="818"/>
    </row>
    <row r="248" spans="1:13" ht="18" customHeight="1">
      <c r="A248" s="898"/>
      <c r="B248" s="653"/>
      <c r="C248" s="653" t="s">
        <v>365</v>
      </c>
      <c r="D248" s="705" t="s">
        <v>376</v>
      </c>
      <c r="E248" s="24">
        <f t="shared" si="138"/>
        <v>0</v>
      </c>
      <c r="F248" s="24"/>
      <c r="G248" s="24"/>
      <c r="H248" s="24"/>
      <c r="I248" s="24"/>
      <c r="J248" s="24"/>
      <c r="K248" s="24"/>
      <c r="L248" s="24"/>
      <c r="M248" s="818"/>
    </row>
    <row r="249" spans="1:13" ht="18" customHeight="1">
      <c r="A249" s="898"/>
      <c r="B249" s="698" t="s">
        <v>655</v>
      </c>
      <c r="C249" s="698"/>
      <c r="D249" s="705" t="s">
        <v>377</v>
      </c>
      <c r="E249" s="24">
        <f t="shared" si="138"/>
        <v>0</v>
      </c>
      <c r="F249" s="24"/>
      <c r="G249" s="24"/>
      <c r="H249" s="24"/>
      <c r="I249" s="24"/>
      <c r="J249" s="24"/>
      <c r="K249" s="24"/>
      <c r="L249" s="24"/>
      <c r="M249" s="818"/>
    </row>
    <row r="250" spans="1:13" ht="18" customHeight="1">
      <c r="A250" s="692" t="s">
        <v>87</v>
      </c>
      <c r="B250" s="698"/>
      <c r="C250" s="702"/>
      <c r="D250" s="903" t="s">
        <v>88</v>
      </c>
      <c r="E250" s="24">
        <f t="shared" si="138"/>
        <v>0</v>
      </c>
      <c r="F250" s="24">
        <f>F252+F255+F256</f>
        <v>0</v>
      </c>
      <c r="G250" s="24">
        <f aca="true" t="shared" si="139" ref="G250:M250">G252+G255+G256</f>
        <v>0</v>
      </c>
      <c r="H250" s="24">
        <f t="shared" si="139"/>
        <v>0</v>
      </c>
      <c r="I250" s="24">
        <f t="shared" si="139"/>
        <v>0</v>
      </c>
      <c r="J250" s="24">
        <f t="shared" si="139"/>
        <v>0</v>
      </c>
      <c r="K250" s="24">
        <f t="shared" si="139"/>
        <v>0</v>
      </c>
      <c r="L250" s="24">
        <f t="shared" si="139"/>
        <v>0</v>
      </c>
      <c r="M250" s="818">
        <f t="shared" si="139"/>
        <v>0</v>
      </c>
    </row>
    <row r="251" spans="1:13" ht="18" customHeight="1">
      <c r="A251" s="889" t="s">
        <v>603</v>
      </c>
      <c r="B251" s="890"/>
      <c r="C251" s="890"/>
      <c r="D251" s="904"/>
      <c r="E251" s="24"/>
      <c r="F251" s="24"/>
      <c r="G251" s="24"/>
      <c r="H251" s="24"/>
      <c r="I251" s="24"/>
      <c r="J251" s="24"/>
      <c r="K251" s="24"/>
      <c r="L251" s="24"/>
      <c r="M251" s="818"/>
    </row>
    <row r="252" spans="1:13" ht="22.5" customHeight="1">
      <c r="A252" s="889"/>
      <c r="B252" s="89" t="s">
        <v>628</v>
      </c>
      <c r="C252" s="89"/>
      <c r="D252" s="904" t="s">
        <v>89</v>
      </c>
      <c r="E252" s="24">
        <f t="shared" si="138"/>
        <v>0</v>
      </c>
      <c r="F252" s="24">
        <f>F253+F254</f>
        <v>0</v>
      </c>
      <c r="G252" s="24">
        <f aca="true" t="shared" si="140" ref="G252:M252">G253+G254</f>
        <v>0</v>
      </c>
      <c r="H252" s="24">
        <f t="shared" si="140"/>
        <v>0</v>
      </c>
      <c r="I252" s="24">
        <f t="shared" si="140"/>
        <v>0</v>
      </c>
      <c r="J252" s="24">
        <f t="shared" si="140"/>
        <v>0</v>
      </c>
      <c r="K252" s="24">
        <f t="shared" si="140"/>
        <v>0</v>
      </c>
      <c r="L252" s="24">
        <f t="shared" si="140"/>
        <v>0</v>
      </c>
      <c r="M252" s="818">
        <f t="shared" si="140"/>
        <v>0</v>
      </c>
    </row>
    <row r="253" spans="1:13" ht="18" customHeight="1">
      <c r="A253" s="889"/>
      <c r="B253" s="890"/>
      <c r="C253" s="698" t="s">
        <v>1058</v>
      </c>
      <c r="D253" s="904" t="s">
        <v>90</v>
      </c>
      <c r="E253" s="24">
        <f t="shared" si="138"/>
        <v>0</v>
      </c>
      <c r="F253" s="24"/>
      <c r="G253" s="24"/>
      <c r="H253" s="24"/>
      <c r="I253" s="24"/>
      <c r="J253" s="24"/>
      <c r="K253" s="24"/>
      <c r="L253" s="24"/>
      <c r="M253" s="818"/>
    </row>
    <row r="254" spans="1:13" ht="18" customHeight="1">
      <c r="A254" s="889"/>
      <c r="B254" s="890"/>
      <c r="C254" s="698" t="s">
        <v>627</v>
      </c>
      <c r="D254" s="904" t="s">
        <v>626</v>
      </c>
      <c r="E254" s="24">
        <f t="shared" si="138"/>
        <v>0</v>
      </c>
      <c r="F254" s="24"/>
      <c r="G254" s="24"/>
      <c r="H254" s="24"/>
      <c r="I254" s="24"/>
      <c r="J254" s="24"/>
      <c r="K254" s="24"/>
      <c r="L254" s="24"/>
      <c r="M254" s="818"/>
    </row>
    <row r="255" spans="1:13" ht="18" customHeight="1">
      <c r="A255" s="889"/>
      <c r="B255" s="891" t="s">
        <v>859</v>
      </c>
      <c r="C255" s="698"/>
      <c r="D255" s="904" t="s">
        <v>91</v>
      </c>
      <c r="E255" s="24">
        <f t="shared" si="138"/>
        <v>0</v>
      </c>
      <c r="F255" s="24"/>
      <c r="G255" s="24"/>
      <c r="H255" s="24"/>
      <c r="I255" s="24"/>
      <c r="J255" s="24"/>
      <c r="K255" s="24"/>
      <c r="L255" s="24"/>
      <c r="M255" s="818"/>
    </row>
    <row r="256" spans="1:13" ht="18" customHeight="1">
      <c r="A256" s="898"/>
      <c r="B256" s="653" t="s">
        <v>65</v>
      </c>
      <c r="C256" s="653"/>
      <c r="D256" s="904" t="s">
        <v>66</v>
      </c>
      <c r="E256" s="24">
        <f t="shared" si="138"/>
        <v>0</v>
      </c>
      <c r="F256" s="24">
        <f>F257</f>
        <v>0</v>
      </c>
      <c r="G256" s="24">
        <f aca="true" t="shared" si="141" ref="G256:M256">G257</f>
        <v>0</v>
      </c>
      <c r="H256" s="24">
        <f t="shared" si="141"/>
        <v>0</v>
      </c>
      <c r="I256" s="24">
        <f t="shared" si="141"/>
        <v>0</v>
      </c>
      <c r="J256" s="24">
        <f t="shared" si="141"/>
        <v>0</v>
      </c>
      <c r="K256" s="24">
        <f t="shared" si="141"/>
        <v>0</v>
      </c>
      <c r="L256" s="24">
        <f t="shared" si="141"/>
        <v>0</v>
      </c>
      <c r="M256" s="818">
        <f t="shared" si="141"/>
        <v>0</v>
      </c>
    </row>
    <row r="257" spans="1:13" ht="18" customHeight="1">
      <c r="A257" s="898"/>
      <c r="B257" s="653"/>
      <c r="C257" s="698" t="s">
        <v>723</v>
      </c>
      <c r="D257" s="904" t="s">
        <v>566</v>
      </c>
      <c r="E257" s="24">
        <f t="shared" si="138"/>
        <v>0</v>
      </c>
      <c r="F257" s="24"/>
      <c r="G257" s="24"/>
      <c r="H257" s="24"/>
      <c r="I257" s="24"/>
      <c r="J257" s="24"/>
      <c r="K257" s="24"/>
      <c r="L257" s="24"/>
      <c r="M257" s="818"/>
    </row>
    <row r="258" spans="1:13" ht="18" customHeight="1">
      <c r="A258" s="692" t="s">
        <v>567</v>
      </c>
      <c r="B258" s="653"/>
      <c r="C258" s="905"/>
      <c r="D258" s="903" t="s">
        <v>568</v>
      </c>
      <c r="E258" s="24">
        <f t="shared" si="138"/>
        <v>0</v>
      </c>
      <c r="F258" s="24">
        <f aca="true" t="shared" si="142" ref="F258:M258">F260+F272+F274</f>
        <v>0</v>
      </c>
      <c r="G258" s="24">
        <f t="shared" si="142"/>
        <v>0</v>
      </c>
      <c r="H258" s="24">
        <f t="shared" si="142"/>
        <v>0</v>
      </c>
      <c r="I258" s="24">
        <f t="shared" si="142"/>
        <v>0</v>
      </c>
      <c r="J258" s="24">
        <f t="shared" si="142"/>
        <v>0</v>
      </c>
      <c r="K258" s="24">
        <f t="shared" si="142"/>
        <v>0</v>
      </c>
      <c r="L258" s="24">
        <f t="shared" si="142"/>
        <v>0</v>
      </c>
      <c r="M258" s="818">
        <f t="shared" si="142"/>
        <v>0</v>
      </c>
    </row>
    <row r="259" spans="1:13" ht="18" customHeight="1">
      <c r="A259" s="889" t="s">
        <v>603</v>
      </c>
      <c r="B259" s="890"/>
      <c r="C259" s="890"/>
      <c r="D259" s="904"/>
      <c r="E259" s="24"/>
      <c r="F259" s="24"/>
      <c r="G259" s="24"/>
      <c r="H259" s="24"/>
      <c r="I259" s="24"/>
      <c r="J259" s="24"/>
      <c r="K259" s="24"/>
      <c r="L259" s="24"/>
      <c r="M259" s="818"/>
    </row>
    <row r="260" spans="1:13" ht="38.25" customHeight="1">
      <c r="A260" s="906"/>
      <c r="B260" s="89" t="s">
        <v>161</v>
      </c>
      <c r="C260" s="89"/>
      <c r="D260" s="904" t="s">
        <v>569</v>
      </c>
      <c r="E260" s="24">
        <f t="shared" si="138"/>
        <v>0</v>
      </c>
      <c r="F260" s="24">
        <f>SUM(F261:F271)</f>
        <v>0</v>
      </c>
      <c r="G260" s="24">
        <f aca="true" t="shared" si="143" ref="G260:M260">SUM(G261:G271)</f>
        <v>0</v>
      </c>
      <c r="H260" s="24">
        <f t="shared" si="143"/>
        <v>0</v>
      </c>
      <c r="I260" s="24">
        <f t="shared" si="143"/>
        <v>0</v>
      </c>
      <c r="J260" s="24">
        <f t="shared" si="143"/>
        <v>0</v>
      </c>
      <c r="K260" s="24">
        <f t="shared" si="143"/>
        <v>0</v>
      </c>
      <c r="L260" s="24">
        <f t="shared" si="143"/>
        <v>0</v>
      </c>
      <c r="M260" s="818">
        <f t="shared" si="143"/>
        <v>0</v>
      </c>
    </row>
    <row r="261" spans="1:13" ht="18" customHeight="1">
      <c r="A261" s="906"/>
      <c r="B261" s="653"/>
      <c r="C261" s="702" t="s">
        <v>726</v>
      </c>
      <c r="D261" s="904" t="s">
        <v>570</v>
      </c>
      <c r="E261" s="24">
        <f t="shared" si="138"/>
        <v>0</v>
      </c>
      <c r="F261" s="24"/>
      <c r="G261" s="24"/>
      <c r="H261" s="24"/>
      <c r="I261" s="24"/>
      <c r="J261" s="24"/>
      <c r="K261" s="24"/>
      <c r="L261" s="24"/>
      <c r="M261" s="818"/>
    </row>
    <row r="262" spans="1:13" ht="18" customHeight="1">
      <c r="A262" s="906"/>
      <c r="B262" s="653"/>
      <c r="C262" s="698" t="s">
        <v>840</v>
      </c>
      <c r="D262" s="904" t="s">
        <v>571</v>
      </c>
      <c r="E262" s="24">
        <f t="shared" si="138"/>
        <v>0</v>
      </c>
      <c r="F262" s="24"/>
      <c r="G262" s="24"/>
      <c r="H262" s="24"/>
      <c r="I262" s="24"/>
      <c r="J262" s="24"/>
      <c r="K262" s="24"/>
      <c r="L262" s="24"/>
      <c r="M262" s="818"/>
    </row>
    <row r="263" spans="1:13" ht="18" customHeight="1">
      <c r="A263" s="906"/>
      <c r="B263" s="653"/>
      <c r="C263" s="702" t="s">
        <v>841</v>
      </c>
      <c r="D263" s="904" t="s">
        <v>572</v>
      </c>
      <c r="E263" s="24">
        <f t="shared" si="138"/>
        <v>0</v>
      </c>
      <c r="F263" s="24"/>
      <c r="G263" s="24"/>
      <c r="H263" s="24"/>
      <c r="I263" s="24"/>
      <c r="J263" s="24"/>
      <c r="K263" s="24"/>
      <c r="L263" s="24"/>
      <c r="M263" s="818"/>
    </row>
    <row r="264" spans="1:13" ht="18" customHeight="1">
      <c r="A264" s="906"/>
      <c r="B264" s="653"/>
      <c r="C264" s="702" t="s">
        <v>842</v>
      </c>
      <c r="D264" s="904" t="s">
        <v>573</v>
      </c>
      <c r="E264" s="24">
        <f t="shared" si="138"/>
        <v>0</v>
      </c>
      <c r="F264" s="24"/>
      <c r="G264" s="24"/>
      <c r="H264" s="24"/>
      <c r="I264" s="24"/>
      <c r="J264" s="24"/>
      <c r="K264" s="24"/>
      <c r="L264" s="24"/>
      <c r="M264" s="818"/>
    </row>
    <row r="265" spans="1:13" ht="18" customHeight="1">
      <c r="A265" s="906"/>
      <c r="B265" s="653"/>
      <c r="C265" s="702" t="s">
        <v>843</v>
      </c>
      <c r="D265" s="904" t="s">
        <v>574</v>
      </c>
      <c r="E265" s="24">
        <f t="shared" si="138"/>
        <v>0</v>
      </c>
      <c r="F265" s="24"/>
      <c r="G265" s="24"/>
      <c r="H265" s="24"/>
      <c r="I265" s="24"/>
      <c r="J265" s="24"/>
      <c r="K265" s="24"/>
      <c r="L265" s="24"/>
      <c r="M265" s="818"/>
    </row>
    <row r="266" spans="1:13" ht="18" customHeight="1">
      <c r="A266" s="906"/>
      <c r="B266" s="653"/>
      <c r="C266" s="702" t="s">
        <v>575</v>
      </c>
      <c r="D266" s="904" t="s">
        <v>576</v>
      </c>
      <c r="E266" s="24">
        <f t="shared" si="138"/>
        <v>0</v>
      </c>
      <c r="F266" s="24"/>
      <c r="G266" s="24"/>
      <c r="H266" s="24"/>
      <c r="I266" s="24"/>
      <c r="J266" s="24"/>
      <c r="K266" s="24"/>
      <c r="L266" s="24"/>
      <c r="M266" s="818"/>
    </row>
    <row r="267" spans="1:13" ht="18" customHeight="1">
      <c r="A267" s="906"/>
      <c r="B267" s="653"/>
      <c r="C267" s="702" t="s">
        <v>577</v>
      </c>
      <c r="D267" s="904" t="s">
        <v>578</v>
      </c>
      <c r="E267" s="24">
        <f t="shared" si="138"/>
        <v>0</v>
      </c>
      <c r="F267" s="24"/>
      <c r="G267" s="24"/>
      <c r="H267" s="24"/>
      <c r="I267" s="24"/>
      <c r="J267" s="24"/>
      <c r="K267" s="24"/>
      <c r="L267" s="24"/>
      <c r="M267" s="818"/>
    </row>
    <row r="268" spans="1:13" ht="18" customHeight="1">
      <c r="A268" s="906"/>
      <c r="B268" s="653"/>
      <c r="C268" s="702" t="s">
        <v>579</v>
      </c>
      <c r="D268" s="904" t="s">
        <v>580</v>
      </c>
      <c r="E268" s="24">
        <f t="shared" si="138"/>
        <v>0</v>
      </c>
      <c r="F268" s="24"/>
      <c r="G268" s="24"/>
      <c r="H268" s="24"/>
      <c r="I268" s="24"/>
      <c r="J268" s="24"/>
      <c r="K268" s="24"/>
      <c r="L268" s="24"/>
      <c r="M268" s="818"/>
    </row>
    <row r="269" spans="1:13" ht="18" customHeight="1">
      <c r="A269" s="906"/>
      <c r="B269" s="653"/>
      <c r="C269" s="702" t="s">
        <v>989</v>
      </c>
      <c r="D269" s="904" t="s">
        <v>196</v>
      </c>
      <c r="E269" s="24">
        <f t="shared" si="138"/>
        <v>0</v>
      </c>
      <c r="F269" s="24"/>
      <c r="G269" s="24"/>
      <c r="H269" s="24"/>
      <c r="I269" s="24"/>
      <c r="J269" s="24"/>
      <c r="K269" s="24"/>
      <c r="L269" s="24"/>
      <c r="M269" s="818"/>
    </row>
    <row r="270" spans="1:13" ht="18" customHeight="1">
      <c r="A270" s="906"/>
      <c r="B270" s="653"/>
      <c r="C270" s="702" t="s">
        <v>581</v>
      </c>
      <c r="D270" s="904" t="s">
        <v>582</v>
      </c>
      <c r="E270" s="24">
        <f t="shared" si="138"/>
        <v>0</v>
      </c>
      <c r="F270" s="24"/>
      <c r="G270" s="24"/>
      <c r="H270" s="24"/>
      <c r="I270" s="24"/>
      <c r="J270" s="24"/>
      <c r="K270" s="24"/>
      <c r="L270" s="24"/>
      <c r="M270" s="818"/>
    </row>
    <row r="271" spans="1:13" ht="18" customHeight="1">
      <c r="A271" s="906"/>
      <c r="B271" s="653"/>
      <c r="C271" s="698" t="s">
        <v>241</v>
      </c>
      <c r="D271" s="904" t="s">
        <v>583</v>
      </c>
      <c r="E271" s="24">
        <f t="shared" si="138"/>
        <v>0</v>
      </c>
      <c r="F271" s="24"/>
      <c r="G271" s="24"/>
      <c r="H271" s="24"/>
      <c r="I271" s="24"/>
      <c r="J271" s="24"/>
      <c r="K271" s="24"/>
      <c r="L271" s="24"/>
      <c r="M271" s="818"/>
    </row>
    <row r="272" spans="1:13" ht="18" customHeight="1">
      <c r="A272" s="906"/>
      <c r="B272" s="653" t="s">
        <v>584</v>
      </c>
      <c r="C272" s="698"/>
      <c r="D272" s="891" t="s">
        <v>585</v>
      </c>
      <c r="E272" s="24">
        <f t="shared" si="138"/>
        <v>0</v>
      </c>
      <c r="F272" s="24">
        <f>F273</f>
        <v>0</v>
      </c>
      <c r="G272" s="24">
        <f aca="true" t="shared" si="144" ref="G272:M272">G273</f>
        <v>0</v>
      </c>
      <c r="H272" s="24">
        <f t="shared" si="144"/>
        <v>0</v>
      </c>
      <c r="I272" s="24">
        <f t="shared" si="144"/>
        <v>0</v>
      </c>
      <c r="J272" s="24">
        <f t="shared" si="144"/>
        <v>0</v>
      </c>
      <c r="K272" s="24">
        <f t="shared" si="144"/>
        <v>0</v>
      </c>
      <c r="L272" s="24">
        <f t="shared" si="144"/>
        <v>0</v>
      </c>
      <c r="M272" s="818">
        <f t="shared" si="144"/>
        <v>0</v>
      </c>
    </row>
    <row r="273" spans="1:13" ht="18" customHeight="1">
      <c r="A273" s="906"/>
      <c r="B273" s="653"/>
      <c r="C273" s="698" t="s">
        <v>56</v>
      </c>
      <c r="D273" s="907" t="s">
        <v>586</v>
      </c>
      <c r="E273" s="24">
        <f t="shared" si="138"/>
        <v>0</v>
      </c>
      <c r="F273" s="24"/>
      <c r="G273" s="24"/>
      <c r="H273" s="24"/>
      <c r="I273" s="24"/>
      <c r="J273" s="24"/>
      <c r="K273" s="24"/>
      <c r="L273" s="24"/>
      <c r="M273" s="818"/>
    </row>
    <row r="274" spans="1:13" ht="18" customHeight="1">
      <c r="A274" s="906"/>
      <c r="B274" s="653" t="s">
        <v>125</v>
      </c>
      <c r="C274" s="905"/>
      <c r="D274" s="891" t="s">
        <v>587</v>
      </c>
      <c r="E274" s="24">
        <f t="shared" si="138"/>
        <v>0</v>
      </c>
      <c r="F274" s="24"/>
      <c r="G274" s="24">
        <v>0</v>
      </c>
      <c r="H274" s="24">
        <v>0</v>
      </c>
      <c r="I274" s="24">
        <v>0</v>
      </c>
      <c r="J274" s="24">
        <v>0</v>
      </c>
      <c r="K274" s="354">
        <f>(E274*(4.2)/100+E274)</f>
        <v>0</v>
      </c>
      <c r="L274" s="354">
        <f>(E274*(4.6)/100+E274)</f>
        <v>0</v>
      </c>
      <c r="M274" s="355">
        <f>(E274*(4.1)/100+E274)</f>
        <v>0</v>
      </c>
    </row>
    <row r="275" spans="1:13" ht="33" customHeight="1">
      <c r="A275" s="305" t="s">
        <v>1413</v>
      </c>
      <c r="B275" s="306"/>
      <c r="C275" s="306"/>
      <c r="D275" s="903" t="s">
        <v>588</v>
      </c>
      <c r="E275" s="24">
        <f t="shared" si="138"/>
        <v>300</v>
      </c>
      <c r="F275" s="24">
        <f>F277+F278+F280+F281</f>
        <v>0</v>
      </c>
      <c r="G275" s="24">
        <f aca="true" t="shared" si="145" ref="G275:M275">G277+G278+G280+G281</f>
        <v>139</v>
      </c>
      <c r="H275" s="24">
        <f t="shared" si="145"/>
        <v>161</v>
      </c>
      <c r="I275" s="24">
        <f t="shared" si="145"/>
        <v>0</v>
      </c>
      <c r="J275" s="24">
        <f t="shared" si="145"/>
        <v>0</v>
      </c>
      <c r="K275" s="24">
        <f t="shared" si="145"/>
        <v>312.6</v>
      </c>
      <c r="L275" s="24">
        <f t="shared" si="145"/>
        <v>313.8</v>
      </c>
      <c r="M275" s="818">
        <f t="shared" si="145"/>
        <v>312.3</v>
      </c>
    </row>
    <row r="276" spans="1:13" ht="18" customHeight="1">
      <c r="A276" s="889" t="s">
        <v>603</v>
      </c>
      <c r="B276" s="890"/>
      <c r="C276" s="890"/>
      <c r="D276" s="891"/>
      <c r="E276" s="24"/>
      <c r="F276" s="24"/>
      <c r="G276" s="24"/>
      <c r="H276" s="24"/>
      <c r="I276" s="24"/>
      <c r="J276" s="24"/>
      <c r="K276" s="24"/>
      <c r="L276" s="24"/>
      <c r="M276" s="818"/>
    </row>
    <row r="277" spans="1:13" ht="18" customHeight="1">
      <c r="A277" s="889"/>
      <c r="B277" s="908" t="s">
        <v>1412</v>
      </c>
      <c r="C277" s="650"/>
      <c r="D277" s="891" t="s">
        <v>1411</v>
      </c>
      <c r="E277" s="24">
        <f t="shared" si="138"/>
        <v>0</v>
      </c>
      <c r="F277" s="24"/>
      <c r="G277" s="24"/>
      <c r="H277" s="24"/>
      <c r="I277" s="24"/>
      <c r="J277" s="24"/>
      <c r="K277" s="24"/>
      <c r="L277" s="24"/>
      <c r="M277" s="818"/>
    </row>
    <row r="278" spans="1:13" ht="18" customHeight="1">
      <c r="A278" s="898"/>
      <c r="B278" s="698" t="s">
        <v>589</v>
      </c>
      <c r="C278" s="653"/>
      <c r="D278" s="891" t="s">
        <v>590</v>
      </c>
      <c r="E278" s="24">
        <f t="shared" si="138"/>
        <v>0</v>
      </c>
      <c r="F278" s="24">
        <f>F279</f>
        <v>0</v>
      </c>
      <c r="G278" s="24">
        <f aca="true" t="shared" si="146" ref="G278:M278">G279</f>
        <v>0</v>
      </c>
      <c r="H278" s="24">
        <f t="shared" si="146"/>
        <v>0</v>
      </c>
      <c r="I278" s="24">
        <f t="shared" si="146"/>
        <v>0</v>
      </c>
      <c r="J278" s="24">
        <f t="shared" si="146"/>
        <v>0</v>
      </c>
      <c r="K278" s="24">
        <f t="shared" si="146"/>
        <v>0</v>
      </c>
      <c r="L278" s="24">
        <f t="shared" si="146"/>
        <v>0</v>
      </c>
      <c r="M278" s="818">
        <f t="shared" si="146"/>
        <v>0</v>
      </c>
    </row>
    <row r="279" spans="1:13" ht="18" customHeight="1">
      <c r="A279" s="898"/>
      <c r="B279" s="698"/>
      <c r="C279" s="653" t="s">
        <v>499</v>
      </c>
      <c r="D279" s="891" t="s">
        <v>591</v>
      </c>
      <c r="E279" s="24">
        <f t="shared" si="138"/>
        <v>0</v>
      </c>
      <c r="F279" s="24"/>
      <c r="G279" s="24"/>
      <c r="H279" s="24"/>
      <c r="I279" s="24"/>
      <c r="J279" s="24"/>
      <c r="K279" s="24"/>
      <c r="L279" s="24"/>
      <c r="M279" s="818"/>
    </row>
    <row r="280" spans="1:13" ht="18" customHeight="1">
      <c r="A280" s="898"/>
      <c r="B280" s="698" t="s">
        <v>592</v>
      </c>
      <c r="C280" s="653"/>
      <c r="D280" s="891" t="s">
        <v>593</v>
      </c>
      <c r="E280" s="24">
        <f t="shared" si="138"/>
        <v>300</v>
      </c>
      <c r="F280" s="24"/>
      <c r="G280" s="24">
        <v>139</v>
      </c>
      <c r="H280" s="24">
        <v>161</v>
      </c>
      <c r="I280" s="24">
        <v>0</v>
      </c>
      <c r="J280" s="24">
        <v>0</v>
      </c>
      <c r="K280" s="354">
        <f>(E280*(4.2)/100+E280)</f>
        <v>312.6</v>
      </c>
      <c r="L280" s="354">
        <f>(E280*(4.6)/100+E280)</f>
        <v>313.8</v>
      </c>
      <c r="M280" s="355">
        <f>(E280*(4.1)/100+E280)</f>
        <v>312.3</v>
      </c>
    </row>
    <row r="281" spans="1:13" ht="32.25" customHeight="1">
      <c r="A281" s="898"/>
      <c r="B281" s="909" t="s">
        <v>153</v>
      </c>
      <c r="C281" s="909"/>
      <c r="D281" s="891" t="s">
        <v>594</v>
      </c>
      <c r="E281" s="24">
        <f t="shared" si="138"/>
        <v>0</v>
      </c>
      <c r="F281" s="24">
        <f>F282</f>
        <v>0</v>
      </c>
      <c r="G281" s="24">
        <f aca="true" t="shared" si="147" ref="G281:M281">G282</f>
        <v>0</v>
      </c>
      <c r="H281" s="24">
        <f t="shared" si="147"/>
        <v>0</v>
      </c>
      <c r="I281" s="24">
        <f t="shared" si="147"/>
        <v>0</v>
      </c>
      <c r="J281" s="24">
        <f t="shared" si="147"/>
        <v>0</v>
      </c>
      <c r="K281" s="24">
        <f t="shared" si="147"/>
        <v>0</v>
      </c>
      <c r="L281" s="24">
        <f t="shared" si="147"/>
        <v>0</v>
      </c>
      <c r="M281" s="818">
        <f t="shared" si="147"/>
        <v>0</v>
      </c>
    </row>
    <row r="282" spans="1:13" s="3" customFormat="1" ht="18" customHeight="1">
      <c r="A282" s="314"/>
      <c r="B282" s="303"/>
      <c r="C282" s="324" t="s">
        <v>138</v>
      </c>
      <c r="D282" s="2" t="s">
        <v>662</v>
      </c>
      <c r="E282" s="24">
        <f t="shared" si="138"/>
        <v>0</v>
      </c>
      <c r="F282" s="27"/>
      <c r="G282" s="55"/>
      <c r="H282" s="55"/>
      <c r="I282" s="55"/>
      <c r="J282" s="55"/>
      <c r="K282" s="27"/>
      <c r="L282" s="55"/>
      <c r="M282" s="330"/>
    </row>
    <row r="283" spans="1:13" ht="30.75" customHeight="1">
      <c r="A283" s="901" t="s">
        <v>362</v>
      </c>
      <c r="B283" s="902"/>
      <c r="C283" s="902"/>
      <c r="D283" s="891"/>
      <c r="E283" s="24">
        <f t="shared" si="138"/>
        <v>97883</v>
      </c>
      <c r="F283" s="24">
        <f>F284+F291</f>
        <v>0</v>
      </c>
      <c r="G283" s="24">
        <f aca="true" t="shared" si="148" ref="G283:M283">G284+G291</f>
        <v>40242</v>
      </c>
      <c r="H283" s="24">
        <f t="shared" si="148"/>
        <v>14171</v>
      </c>
      <c r="I283" s="24">
        <f t="shared" si="148"/>
        <v>36571</v>
      </c>
      <c r="J283" s="24">
        <f t="shared" si="148"/>
        <v>6899</v>
      </c>
      <c r="K283" s="24">
        <f t="shared" si="148"/>
        <v>101994.086</v>
      </c>
      <c r="L283" s="24">
        <f t="shared" si="148"/>
        <v>102385.618</v>
      </c>
      <c r="M283" s="818">
        <f t="shared" si="148"/>
        <v>101896.20300000001</v>
      </c>
    </row>
    <row r="284" spans="1:13" ht="21" customHeight="1">
      <c r="A284" s="305" t="s">
        <v>123</v>
      </c>
      <c r="B284" s="306"/>
      <c r="C284" s="306"/>
      <c r="D284" s="891" t="s">
        <v>124</v>
      </c>
      <c r="E284" s="24">
        <f t="shared" si="138"/>
        <v>27783</v>
      </c>
      <c r="F284" s="24">
        <f>F286+F289+F290</f>
        <v>0</v>
      </c>
      <c r="G284" s="24">
        <f aca="true" t="shared" si="149" ref="G284:M284">G286+G289+G290</f>
        <v>5476</v>
      </c>
      <c r="H284" s="24">
        <f t="shared" si="149"/>
        <v>11278</v>
      </c>
      <c r="I284" s="24">
        <f t="shared" si="149"/>
        <v>9780</v>
      </c>
      <c r="J284" s="24">
        <f t="shared" si="149"/>
        <v>1249</v>
      </c>
      <c r="K284" s="24">
        <f t="shared" si="149"/>
        <v>28949.886</v>
      </c>
      <c r="L284" s="24">
        <f t="shared" si="149"/>
        <v>29061.018</v>
      </c>
      <c r="M284" s="818">
        <f t="shared" si="149"/>
        <v>28922.103</v>
      </c>
    </row>
    <row r="285" spans="1:13" ht="18" customHeight="1">
      <c r="A285" s="889" t="s">
        <v>603</v>
      </c>
      <c r="B285" s="890"/>
      <c r="C285" s="890"/>
      <c r="D285" s="891"/>
      <c r="E285" s="24"/>
      <c r="F285" s="24"/>
      <c r="G285" s="24"/>
      <c r="H285" s="24"/>
      <c r="I285" s="24"/>
      <c r="J285" s="24"/>
      <c r="K285" s="24"/>
      <c r="L285" s="24"/>
      <c r="M285" s="818"/>
    </row>
    <row r="286" spans="1:13" ht="18" customHeight="1">
      <c r="A286" s="906"/>
      <c r="B286" s="653" t="s">
        <v>740</v>
      </c>
      <c r="C286" s="905"/>
      <c r="D286" s="891" t="s">
        <v>953</v>
      </c>
      <c r="E286" s="24">
        <f t="shared" si="138"/>
        <v>0</v>
      </c>
      <c r="F286" s="24">
        <f>SUM(F287:F288)</f>
        <v>0</v>
      </c>
      <c r="G286" s="24">
        <f aca="true" t="shared" si="150" ref="G286:M286">SUM(G287:G288)</f>
        <v>0</v>
      </c>
      <c r="H286" s="24">
        <f t="shared" si="150"/>
        <v>0</v>
      </c>
      <c r="I286" s="24">
        <f t="shared" si="150"/>
        <v>0</v>
      </c>
      <c r="J286" s="24">
        <f t="shared" si="150"/>
        <v>0</v>
      </c>
      <c r="K286" s="24">
        <f t="shared" si="150"/>
        <v>0</v>
      </c>
      <c r="L286" s="24">
        <f t="shared" si="150"/>
        <v>0</v>
      </c>
      <c r="M286" s="818">
        <f t="shared" si="150"/>
        <v>0</v>
      </c>
    </row>
    <row r="287" spans="1:13" ht="18" customHeight="1">
      <c r="A287" s="906"/>
      <c r="B287" s="653"/>
      <c r="C287" s="698" t="s">
        <v>189</v>
      </c>
      <c r="D287" s="891" t="s">
        <v>117</v>
      </c>
      <c r="E287" s="24">
        <f t="shared" si="138"/>
        <v>0</v>
      </c>
      <c r="F287" s="24"/>
      <c r="G287" s="24"/>
      <c r="H287" s="24"/>
      <c r="I287" s="24"/>
      <c r="J287" s="24"/>
      <c r="K287" s="24"/>
      <c r="L287" s="24"/>
      <c r="M287" s="818"/>
    </row>
    <row r="288" spans="1:13" ht="18" customHeight="1">
      <c r="A288" s="906"/>
      <c r="B288" s="653"/>
      <c r="C288" s="698" t="s">
        <v>558</v>
      </c>
      <c r="D288" s="891" t="s">
        <v>508</v>
      </c>
      <c r="E288" s="24">
        <f t="shared" si="138"/>
        <v>0</v>
      </c>
      <c r="F288" s="24"/>
      <c r="G288" s="24"/>
      <c r="H288" s="24"/>
      <c r="I288" s="24"/>
      <c r="J288" s="24"/>
      <c r="K288" s="24"/>
      <c r="L288" s="24"/>
      <c r="M288" s="818"/>
    </row>
    <row r="289" spans="1:13" ht="18" customHeight="1">
      <c r="A289" s="906"/>
      <c r="B289" s="653" t="s">
        <v>379</v>
      </c>
      <c r="C289" s="81"/>
      <c r="D289" s="891" t="s">
        <v>380</v>
      </c>
      <c r="E289" s="24">
        <f t="shared" si="138"/>
        <v>0</v>
      </c>
      <c r="F289" s="24"/>
      <c r="G289" s="24"/>
      <c r="H289" s="24"/>
      <c r="I289" s="24"/>
      <c r="J289" s="24"/>
      <c r="K289" s="24"/>
      <c r="L289" s="24"/>
      <c r="M289" s="818"/>
    </row>
    <row r="290" spans="1:13" ht="22.5" customHeight="1">
      <c r="A290" s="906"/>
      <c r="B290" s="89" t="s">
        <v>331</v>
      </c>
      <c r="C290" s="89"/>
      <c r="D290" s="705" t="s">
        <v>381</v>
      </c>
      <c r="E290" s="57">
        <f t="shared" si="138"/>
        <v>27783</v>
      </c>
      <c r="F290" s="57"/>
      <c r="G290" s="57">
        <v>5476</v>
      </c>
      <c r="H290" s="57">
        <v>11278</v>
      </c>
      <c r="I290" s="57">
        <v>9780</v>
      </c>
      <c r="J290" s="57">
        <v>1249</v>
      </c>
      <c r="K290" s="354">
        <f>(E290*(4.2)/100+E290)</f>
        <v>28949.886</v>
      </c>
      <c r="L290" s="354">
        <f>(E290*(4.6)/100+E290)</f>
        <v>29061.018</v>
      </c>
      <c r="M290" s="355">
        <f>(E290*(4.1)/100+E290)</f>
        <v>28922.103</v>
      </c>
    </row>
    <row r="291" spans="1:13" ht="18" customHeight="1">
      <c r="A291" s="696" t="s">
        <v>550</v>
      </c>
      <c r="B291" s="653"/>
      <c r="C291" s="905"/>
      <c r="D291" s="891" t="s">
        <v>382</v>
      </c>
      <c r="E291" s="24">
        <f t="shared" si="138"/>
        <v>70100</v>
      </c>
      <c r="F291" s="24">
        <f>F293+F294+F295+F298</f>
        <v>0</v>
      </c>
      <c r="G291" s="24">
        <f aca="true" t="shared" si="151" ref="G291:M291">G293+G294+G295+G298</f>
        <v>34766</v>
      </c>
      <c r="H291" s="24">
        <f t="shared" si="151"/>
        <v>2893</v>
      </c>
      <c r="I291" s="24">
        <f t="shared" si="151"/>
        <v>26791</v>
      </c>
      <c r="J291" s="24">
        <f t="shared" si="151"/>
        <v>5650</v>
      </c>
      <c r="K291" s="24">
        <f t="shared" si="151"/>
        <v>73044.2</v>
      </c>
      <c r="L291" s="24">
        <f t="shared" si="151"/>
        <v>73324.6</v>
      </c>
      <c r="M291" s="818">
        <f t="shared" si="151"/>
        <v>72974.1</v>
      </c>
    </row>
    <row r="292" spans="1:13" ht="18" customHeight="1">
      <c r="A292" s="889" t="s">
        <v>603</v>
      </c>
      <c r="B292" s="890"/>
      <c r="C292" s="890"/>
      <c r="D292" s="891"/>
      <c r="E292" s="24"/>
      <c r="F292" s="24"/>
      <c r="G292" s="24"/>
      <c r="H292" s="24"/>
      <c r="I292" s="24"/>
      <c r="J292" s="24"/>
      <c r="K292" s="24"/>
      <c r="L292" s="24"/>
      <c r="M292" s="818"/>
    </row>
    <row r="293" spans="1:13" ht="18" customHeight="1">
      <c r="A293" s="906"/>
      <c r="B293" s="653" t="s">
        <v>383</v>
      </c>
      <c r="C293" s="905"/>
      <c r="D293" s="891" t="s">
        <v>384</v>
      </c>
      <c r="E293" s="24">
        <f t="shared" si="138"/>
        <v>0</v>
      </c>
      <c r="F293" s="24"/>
      <c r="G293" s="24"/>
      <c r="H293" s="24"/>
      <c r="I293" s="24"/>
      <c r="J293" s="24"/>
      <c r="K293" s="24"/>
      <c r="L293" s="24"/>
      <c r="M293" s="818"/>
    </row>
    <row r="294" spans="1:13" ht="18" customHeight="1">
      <c r="A294" s="906"/>
      <c r="B294" s="653" t="s">
        <v>385</v>
      </c>
      <c r="C294" s="905"/>
      <c r="D294" s="891" t="s">
        <v>252</v>
      </c>
      <c r="E294" s="24">
        <f t="shared" si="138"/>
        <v>0</v>
      </c>
      <c r="F294" s="24"/>
      <c r="G294" s="24"/>
      <c r="H294" s="24"/>
      <c r="I294" s="24"/>
      <c r="J294" s="24"/>
      <c r="K294" s="24"/>
      <c r="L294" s="24"/>
      <c r="M294" s="818"/>
    </row>
    <row r="295" spans="1:13" ht="18" customHeight="1">
      <c r="A295" s="906"/>
      <c r="B295" s="653" t="s">
        <v>253</v>
      </c>
      <c r="C295" s="905"/>
      <c r="D295" s="891" t="s">
        <v>504</v>
      </c>
      <c r="E295" s="24">
        <f t="shared" si="138"/>
        <v>70100</v>
      </c>
      <c r="F295" s="24">
        <f>F296+F297</f>
        <v>0</v>
      </c>
      <c r="G295" s="24">
        <f aca="true" t="shared" si="152" ref="G295:M295">G296+G297</f>
        <v>34766</v>
      </c>
      <c r="H295" s="24">
        <f t="shared" si="152"/>
        <v>2893</v>
      </c>
      <c r="I295" s="24">
        <f t="shared" si="152"/>
        <v>26791</v>
      </c>
      <c r="J295" s="24">
        <f t="shared" si="152"/>
        <v>5650</v>
      </c>
      <c r="K295" s="24">
        <f t="shared" si="152"/>
        <v>73044.2</v>
      </c>
      <c r="L295" s="24">
        <f t="shared" si="152"/>
        <v>73324.6</v>
      </c>
      <c r="M295" s="818">
        <f t="shared" si="152"/>
        <v>72974.1</v>
      </c>
    </row>
    <row r="296" spans="1:13" ht="18" customHeight="1">
      <c r="A296" s="906"/>
      <c r="B296" s="653"/>
      <c r="C296" s="653" t="s">
        <v>561</v>
      </c>
      <c r="D296" s="891" t="s">
        <v>505</v>
      </c>
      <c r="E296" s="24">
        <f t="shared" si="138"/>
        <v>70100</v>
      </c>
      <c r="F296" s="24"/>
      <c r="G296" s="24">
        <v>34766</v>
      </c>
      <c r="H296" s="24">
        <v>2893</v>
      </c>
      <c r="I296" s="24">
        <v>26791</v>
      </c>
      <c r="J296" s="24">
        <v>5650</v>
      </c>
      <c r="K296" s="354">
        <f>(E296*(4.2)/100+E296)</f>
        <v>73044.2</v>
      </c>
      <c r="L296" s="354">
        <f>(E296*(4.6)/100+E296)</f>
        <v>73324.6</v>
      </c>
      <c r="M296" s="355">
        <f>(E296*(4.1)/100+E296)</f>
        <v>72974.1</v>
      </c>
    </row>
    <row r="297" spans="1:13" ht="18" customHeight="1">
      <c r="A297" s="906"/>
      <c r="B297" s="653"/>
      <c r="C297" s="653" t="s">
        <v>962</v>
      </c>
      <c r="D297" s="891" t="s">
        <v>506</v>
      </c>
      <c r="E297" s="24">
        <f t="shared" si="138"/>
        <v>0</v>
      </c>
      <c r="F297" s="24"/>
      <c r="G297" s="24"/>
      <c r="H297" s="24"/>
      <c r="I297" s="24"/>
      <c r="J297" s="24"/>
      <c r="K297" s="24"/>
      <c r="L297" s="24"/>
      <c r="M297" s="818"/>
    </row>
    <row r="298" spans="1:13" ht="18" customHeight="1">
      <c r="A298" s="906"/>
      <c r="B298" s="630" t="s">
        <v>548</v>
      </c>
      <c r="C298" s="630"/>
      <c r="D298" s="891" t="s">
        <v>549</v>
      </c>
      <c r="E298" s="24">
        <f t="shared" si="138"/>
        <v>0</v>
      </c>
      <c r="F298" s="24"/>
      <c r="G298" s="24"/>
      <c r="H298" s="24"/>
      <c r="I298" s="24"/>
      <c r="J298" s="24"/>
      <c r="K298" s="24"/>
      <c r="L298" s="24"/>
      <c r="M298" s="818"/>
    </row>
    <row r="299" spans="1:13" ht="27" customHeight="1">
      <c r="A299" s="305" t="s">
        <v>363</v>
      </c>
      <c r="B299" s="306"/>
      <c r="C299" s="306"/>
      <c r="D299" s="891" t="s">
        <v>507</v>
      </c>
      <c r="E299" s="24">
        <f t="shared" si="138"/>
        <v>0</v>
      </c>
      <c r="F299" s="24">
        <f>F300+F304+F311+F314</f>
        <v>0</v>
      </c>
      <c r="G299" s="24">
        <f aca="true" t="shared" si="153" ref="G299:M299">G300+G304+G311+G314</f>
        <v>0</v>
      </c>
      <c r="H299" s="24">
        <f t="shared" si="153"/>
        <v>0</v>
      </c>
      <c r="I299" s="24">
        <f t="shared" si="153"/>
        <v>0</v>
      </c>
      <c r="J299" s="24">
        <f t="shared" si="153"/>
        <v>0</v>
      </c>
      <c r="K299" s="24">
        <f t="shared" si="153"/>
        <v>0</v>
      </c>
      <c r="L299" s="24">
        <f t="shared" si="153"/>
        <v>0</v>
      </c>
      <c r="M299" s="818">
        <f t="shared" si="153"/>
        <v>0</v>
      </c>
    </row>
    <row r="300" spans="1:13" ht="21" customHeight="1">
      <c r="A300" s="828" t="s">
        <v>692</v>
      </c>
      <c r="B300" s="928"/>
      <c r="C300" s="650"/>
      <c r="D300" s="891" t="s">
        <v>693</v>
      </c>
      <c r="E300" s="24">
        <f t="shared" si="138"/>
        <v>0</v>
      </c>
      <c r="F300" s="24">
        <f>F302</f>
        <v>0</v>
      </c>
      <c r="G300" s="24">
        <f aca="true" t="shared" si="154" ref="G300:M300">G302</f>
        <v>0</v>
      </c>
      <c r="H300" s="24">
        <f t="shared" si="154"/>
        <v>0</v>
      </c>
      <c r="I300" s="24">
        <f t="shared" si="154"/>
        <v>0</v>
      </c>
      <c r="J300" s="24">
        <f t="shared" si="154"/>
        <v>0</v>
      </c>
      <c r="K300" s="24">
        <f t="shared" si="154"/>
        <v>0</v>
      </c>
      <c r="L300" s="24">
        <f t="shared" si="154"/>
        <v>0</v>
      </c>
      <c r="M300" s="818">
        <f t="shared" si="154"/>
        <v>0</v>
      </c>
    </row>
    <row r="301" spans="1:13" ht="18" customHeight="1">
      <c r="A301" s="889" t="s">
        <v>603</v>
      </c>
      <c r="B301" s="890"/>
      <c r="C301" s="890"/>
      <c r="D301" s="891"/>
      <c r="E301" s="24"/>
      <c r="F301" s="24"/>
      <c r="G301" s="24"/>
      <c r="H301" s="24"/>
      <c r="I301" s="24"/>
      <c r="J301" s="24"/>
      <c r="K301" s="24"/>
      <c r="L301" s="24"/>
      <c r="M301" s="818"/>
    </row>
    <row r="302" spans="1:13" ht="18" customHeight="1">
      <c r="A302" s="906"/>
      <c r="B302" s="653" t="s">
        <v>400</v>
      </c>
      <c r="C302" s="698"/>
      <c r="D302" s="891" t="s">
        <v>401</v>
      </c>
      <c r="E302" s="24">
        <f t="shared" si="138"/>
        <v>0</v>
      </c>
      <c r="F302" s="24">
        <f>F303</f>
        <v>0</v>
      </c>
      <c r="G302" s="24">
        <f aca="true" t="shared" si="155" ref="G302:M302">G303</f>
        <v>0</v>
      </c>
      <c r="H302" s="24">
        <f t="shared" si="155"/>
        <v>0</v>
      </c>
      <c r="I302" s="24">
        <f t="shared" si="155"/>
        <v>0</v>
      </c>
      <c r="J302" s="24">
        <f t="shared" si="155"/>
        <v>0</v>
      </c>
      <c r="K302" s="24">
        <f t="shared" si="155"/>
        <v>0</v>
      </c>
      <c r="L302" s="24">
        <f t="shared" si="155"/>
        <v>0</v>
      </c>
      <c r="M302" s="818">
        <f t="shared" si="155"/>
        <v>0</v>
      </c>
    </row>
    <row r="303" spans="1:13" ht="18" customHeight="1">
      <c r="A303" s="906"/>
      <c r="B303" s="653"/>
      <c r="C303" s="698" t="s">
        <v>836</v>
      </c>
      <c r="D303" s="891" t="s">
        <v>402</v>
      </c>
      <c r="E303" s="24">
        <f t="shared" si="138"/>
        <v>0</v>
      </c>
      <c r="F303" s="24"/>
      <c r="G303" s="24"/>
      <c r="H303" s="24"/>
      <c r="I303" s="24"/>
      <c r="J303" s="24"/>
      <c r="K303" s="24"/>
      <c r="L303" s="24"/>
      <c r="M303" s="818"/>
    </row>
    <row r="304" spans="1:13" ht="30.75" customHeight="1">
      <c r="A304" s="305" t="s">
        <v>1000</v>
      </c>
      <c r="B304" s="306"/>
      <c r="C304" s="306"/>
      <c r="D304" s="891" t="s">
        <v>403</v>
      </c>
      <c r="E304" s="24">
        <f t="shared" si="138"/>
        <v>0</v>
      </c>
      <c r="F304" s="24">
        <f>F306+F309+F310</f>
        <v>0</v>
      </c>
      <c r="G304" s="24">
        <f aca="true" t="shared" si="156" ref="G304:M304">G306+G309+G310</f>
        <v>0</v>
      </c>
      <c r="H304" s="24">
        <f t="shared" si="156"/>
        <v>0</v>
      </c>
      <c r="I304" s="24">
        <f t="shared" si="156"/>
        <v>0</v>
      </c>
      <c r="J304" s="24">
        <f t="shared" si="156"/>
        <v>0</v>
      </c>
      <c r="K304" s="24">
        <f t="shared" si="156"/>
        <v>0</v>
      </c>
      <c r="L304" s="24">
        <f t="shared" si="156"/>
        <v>0</v>
      </c>
      <c r="M304" s="818">
        <f t="shared" si="156"/>
        <v>0</v>
      </c>
    </row>
    <row r="305" spans="1:13" ht="18" customHeight="1">
      <c r="A305" s="889" t="s">
        <v>603</v>
      </c>
      <c r="B305" s="890"/>
      <c r="C305" s="890"/>
      <c r="D305" s="891"/>
      <c r="E305" s="24"/>
      <c r="F305" s="24"/>
      <c r="G305" s="24"/>
      <c r="H305" s="24"/>
      <c r="I305" s="24"/>
      <c r="J305" s="24"/>
      <c r="K305" s="24"/>
      <c r="L305" s="24"/>
      <c r="M305" s="818"/>
    </row>
    <row r="306" spans="1:13" ht="18" customHeight="1">
      <c r="A306" s="889"/>
      <c r="B306" s="891" t="s">
        <v>1056</v>
      </c>
      <c r="C306" s="890"/>
      <c r="D306" s="891" t="s">
        <v>404</v>
      </c>
      <c r="E306" s="24">
        <f t="shared" si="138"/>
        <v>0</v>
      </c>
      <c r="F306" s="24">
        <f>F307+F308</f>
        <v>0</v>
      </c>
      <c r="G306" s="24">
        <f aca="true" t="shared" si="157" ref="G306:M306">G307+G308</f>
        <v>0</v>
      </c>
      <c r="H306" s="24">
        <f t="shared" si="157"/>
        <v>0</v>
      </c>
      <c r="I306" s="24">
        <f t="shared" si="157"/>
        <v>0</v>
      </c>
      <c r="J306" s="24">
        <f t="shared" si="157"/>
        <v>0</v>
      </c>
      <c r="K306" s="24">
        <f t="shared" si="157"/>
        <v>0</v>
      </c>
      <c r="L306" s="24">
        <f t="shared" si="157"/>
        <v>0</v>
      </c>
      <c r="M306" s="818">
        <f t="shared" si="157"/>
        <v>0</v>
      </c>
    </row>
    <row r="307" spans="1:13" ht="18" customHeight="1">
      <c r="A307" s="889"/>
      <c r="B307" s="890"/>
      <c r="C307" s="891" t="s">
        <v>10</v>
      </c>
      <c r="D307" s="891" t="s">
        <v>405</v>
      </c>
      <c r="E307" s="24">
        <f t="shared" si="138"/>
        <v>0</v>
      </c>
      <c r="F307" s="24"/>
      <c r="G307" s="24"/>
      <c r="H307" s="24"/>
      <c r="I307" s="24"/>
      <c r="J307" s="24"/>
      <c r="K307" s="24"/>
      <c r="L307" s="24"/>
      <c r="M307" s="818"/>
    </row>
    <row r="308" spans="1:13" ht="18" customHeight="1">
      <c r="A308" s="906"/>
      <c r="B308" s="698"/>
      <c r="C308" s="698" t="s">
        <v>794</v>
      </c>
      <c r="D308" s="891" t="s">
        <v>406</v>
      </c>
      <c r="E308" s="24">
        <f t="shared" si="138"/>
        <v>0</v>
      </c>
      <c r="F308" s="24"/>
      <c r="G308" s="24"/>
      <c r="H308" s="24"/>
      <c r="I308" s="24"/>
      <c r="J308" s="24"/>
      <c r="K308" s="24"/>
      <c r="L308" s="24"/>
      <c r="M308" s="818"/>
    </row>
    <row r="309" spans="1:13" ht="18" customHeight="1">
      <c r="A309" s="906"/>
      <c r="B309" s="716" t="s">
        <v>629</v>
      </c>
      <c r="C309" s="716"/>
      <c r="D309" s="891" t="s">
        <v>630</v>
      </c>
      <c r="E309" s="24">
        <f t="shared" si="138"/>
        <v>0</v>
      </c>
      <c r="F309" s="24"/>
      <c r="G309" s="24"/>
      <c r="H309" s="24"/>
      <c r="I309" s="24"/>
      <c r="J309" s="24"/>
      <c r="K309" s="24"/>
      <c r="L309" s="24"/>
      <c r="M309" s="818"/>
    </row>
    <row r="310" spans="1:13" s="3" customFormat="1" ht="24.75" customHeight="1">
      <c r="A310" s="326"/>
      <c r="B310" s="91" t="s">
        <v>301</v>
      </c>
      <c r="C310" s="91"/>
      <c r="D310" s="32" t="s">
        <v>304</v>
      </c>
      <c r="E310" s="24">
        <f t="shared" si="138"/>
        <v>0</v>
      </c>
      <c r="F310" s="27"/>
      <c r="G310" s="55"/>
      <c r="H310" s="55"/>
      <c r="I310" s="55"/>
      <c r="J310" s="55"/>
      <c r="K310" s="27"/>
      <c r="L310" s="55"/>
      <c r="M310" s="330"/>
    </row>
    <row r="311" spans="1:13" ht="18" customHeight="1">
      <c r="A311" s="692" t="s">
        <v>828</v>
      </c>
      <c r="B311" s="698"/>
      <c r="C311" s="905"/>
      <c r="D311" s="891" t="s">
        <v>829</v>
      </c>
      <c r="E311" s="24">
        <f aca="true" t="shared" si="158" ref="E311:E321">G311+H311+I311+J311</f>
        <v>0</v>
      </c>
      <c r="F311" s="24">
        <f>F313</f>
        <v>0</v>
      </c>
      <c r="G311" s="24">
        <f aca="true" t="shared" si="159" ref="G311:M311">G313</f>
        <v>0</v>
      </c>
      <c r="H311" s="24">
        <f t="shared" si="159"/>
        <v>0</v>
      </c>
      <c r="I311" s="24">
        <f t="shared" si="159"/>
        <v>0</v>
      </c>
      <c r="J311" s="24">
        <f t="shared" si="159"/>
        <v>0</v>
      </c>
      <c r="K311" s="24">
        <f t="shared" si="159"/>
        <v>0</v>
      </c>
      <c r="L311" s="24">
        <f t="shared" si="159"/>
        <v>0</v>
      </c>
      <c r="M311" s="818">
        <f t="shared" si="159"/>
        <v>0</v>
      </c>
    </row>
    <row r="312" spans="1:13" ht="18" customHeight="1">
      <c r="A312" s="889" t="s">
        <v>603</v>
      </c>
      <c r="B312" s="890"/>
      <c r="C312" s="890"/>
      <c r="D312" s="891"/>
      <c r="E312" s="24"/>
      <c r="F312" s="24"/>
      <c r="G312" s="24"/>
      <c r="H312" s="24"/>
      <c r="I312" s="24"/>
      <c r="J312" s="24"/>
      <c r="K312" s="24"/>
      <c r="L312" s="24"/>
      <c r="M312" s="818"/>
    </row>
    <row r="313" spans="1:13" ht="18" customHeight="1">
      <c r="A313" s="910"/>
      <c r="B313" s="653" t="s">
        <v>645</v>
      </c>
      <c r="C313" s="911"/>
      <c r="D313" s="891" t="s">
        <v>830</v>
      </c>
      <c r="E313" s="24">
        <f t="shared" si="158"/>
        <v>0</v>
      </c>
      <c r="F313" s="24"/>
      <c r="G313" s="24"/>
      <c r="H313" s="24"/>
      <c r="I313" s="24"/>
      <c r="J313" s="24"/>
      <c r="K313" s="24"/>
      <c r="L313" s="24"/>
      <c r="M313" s="818"/>
    </row>
    <row r="314" spans="1:13" ht="18" customHeight="1">
      <c r="A314" s="692" t="s">
        <v>51</v>
      </c>
      <c r="B314" s="698"/>
      <c r="C314" s="698"/>
      <c r="D314" s="891" t="s">
        <v>52</v>
      </c>
      <c r="E314" s="24">
        <f t="shared" si="158"/>
        <v>0</v>
      </c>
      <c r="F314" s="24">
        <f>F316</f>
        <v>0</v>
      </c>
      <c r="G314" s="24">
        <f aca="true" t="shared" si="160" ref="G314:M314">G316</f>
        <v>0</v>
      </c>
      <c r="H314" s="24">
        <f t="shared" si="160"/>
        <v>0</v>
      </c>
      <c r="I314" s="24">
        <f t="shared" si="160"/>
        <v>0</v>
      </c>
      <c r="J314" s="24">
        <f t="shared" si="160"/>
        <v>0</v>
      </c>
      <c r="K314" s="24">
        <f t="shared" si="160"/>
        <v>0</v>
      </c>
      <c r="L314" s="24">
        <f t="shared" si="160"/>
        <v>0</v>
      </c>
      <c r="M314" s="818">
        <f t="shared" si="160"/>
        <v>0</v>
      </c>
    </row>
    <row r="315" spans="1:13" ht="18" customHeight="1">
      <c r="A315" s="889" t="s">
        <v>603</v>
      </c>
      <c r="B315" s="890"/>
      <c r="C315" s="890"/>
      <c r="D315" s="891"/>
      <c r="E315" s="24"/>
      <c r="F315" s="24"/>
      <c r="G315" s="24"/>
      <c r="H315" s="24"/>
      <c r="I315" s="24"/>
      <c r="J315" s="24"/>
      <c r="K315" s="24"/>
      <c r="L315" s="24"/>
      <c r="M315" s="818"/>
    </row>
    <row r="316" spans="1:13" ht="18" customHeight="1">
      <c r="A316" s="692"/>
      <c r="B316" s="698" t="s">
        <v>441</v>
      </c>
      <c r="C316" s="698"/>
      <c r="D316" s="891" t="s">
        <v>53</v>
      </c>
      <c r="E316" s="24">
        <f t="shared" si="158"/>
        <v>0</v>
      </c>
      <c r="F316" s="24"/>
      <c r="G316" s="24"/>
      <c r="H316" s="24"/>
      <c r="I316" s="24"/>
      <c r="J316" s="24"/>
      <c r="K316" s="24"/>
      <c r="L316" s="24"/>
      <c r="M316" s="818"/>
    </row>
    <row r="317" spans="1:13" ht="18" customHeight="1">
      <c r="A317" s="892" t="s">
        <v>884</v>
      </c>
      <c r="B317" s="654"/>
      <c r="C317" s="654"/>
      <c r="D317" s="891" t="s">
        <v>436</v>
      </c>
      <c r="E317" s="24">
        <f t="shared" si="158"/>
        <v>-55</v>
      </c>
      <c r="F317" s="24">
        <f>F318+F320</f>
        <v>0</v>
      </c>
      <c r="G317" s="24">
        <f aca="true" t="shared" si="161" ref="G317:M317">G318+G320</f>
        <v>5630</v>
      </c>
      <c r="H317" s="24">
        <f t="shared" si="161"/>
        <v>-922</v>
      </c>
      <c r="I317" s="24">
        <f t="shared" si="161"/>
        <v>-3797</v>
      </c>
      <c r="J317" s="24">
        <f t="shared" si="161"/>
        <v>-966</v>
      </c>
      <c r="K317" s="24">
        <f t="shared" si="161"/>
        <v>-314.40499999999884</v>
      </c>
      <c r="L317" s="24">
        <f t="shared" si="161"/>
        <v>-313.4389999999985</v>
      </c>
      <c r="M317" s="818">
        <f t="shared" si="161"/>
        <v>-311.93900000001304</v>
      </c>
    </row>
    <row r="318" spans="1:13" ht="18" customHeight="1">
      <c r="A318" s="912" t="s">
        <v>1</v>
      </c>
      <c r="B318" s="913"/>
      <c r="C318" s="913"/>
      <c r="D318" s="891" t="s">
        <v>437</v>
      </c>
      <c r="E318" s="24">
        <f t="shared" si="158"/>
        <v>-55</v>
      </c>
      <c r="F318" s="24">
        <f>F319</f>
        <v>0</v>
      </c>
      <c r="G318" s="24">
        <f aca="true" t="shared" si="162" ref="G318:M318">G319</f>
        <v>5630</v>
      </c>
      <c r="H318" s="24">
        <f t="shared" si="162"/>
        <v>-922</v>
      </c>
      <c r="I318" s="24">
        <f t="shared" si="162"/>
        <v>-3797</v>
      </c>
      <c r="J318" s="24">
        <f t="shared" si="162"/>
        <v>-966</v>
      </c>
      <c r="K318" s="24">
        <f t="shared" si="162"/>
        <v>-314.40499999999884</v>
      </c>
      <c r="L318" s="24">
        <f t="shared" si="162"/>
        <v>-313.4389999999985</v>
      </c>
      <c r="M318" s="818">
        <f t="shared" si="162"/>
        <v>-311.93900000001304</v>
      </c>
    </row>
    <row r="319" spans="1:13" s="3" customFormat="1" ht="18" customHeight="1">
      <c r="A319" s="341"/>
      <c r="B319" s="342" t="s">
        <v>235</v>
      </c>
      <c r="C319" s="342"/>
      <c r="D319" s="33" t="s">
        <v>822</v>
      </c>
      <c r="E319" s="24">
        <f t="shared" si="158"/>
        <v>-55</v>
      </c>
      <c r="F319" s="29"/>
      <c r="G319" s="29">
        <f>'11-02 Venituri-10'!F297-'11-02 - Cheltuieli-10'!G220</f>
        <v>5630</v>
      </c>
      <c r="H319" s="29">
        <f>'11-02 Venituri-10'!G297-'11-02 - Cheltuieli-10'!H220</f>
        <v>-922</v>
      </c>
      <c r="I319" s="29">
        <f>'11-02 Venituri-10'!H297-'11-02 - Cheltuieli-10'!I220</f>
        <v>-3797</v>
      </c>
      <c r="J319" s="29">
        <f>'11-02 Venituri-10'!I297-'11-02 - Cheltuieli-10'!J220</f>
        <v>-966</v>
      </c>
      <c r="K319" s="29">
        <f>'11-02 Venituri-10'!J297-'11-02 - Cheltuieli-10'!K220</f>
        <v>-314.40499999999884</v>
      </c>
      <c r="L319" s="29">
        <f>'11-02 Venituri-10'!K297-'11-02 - Cheltuieli-10'!L220</f>
        <v>-313.4389999999985</v>
      </c>
      <c r="M319" s="914">
        <f>'11-02 Venituri-10'!L297-'11-02 - Cheltuieli-10'!M220</f>
        <v>-311.93900000001304</v>
      </c>
    </row>
    <row r="320" spans="1:13" ht="18" customHeight="1">
      <c r="A320" s="827" t="s">
        <v>1472</v>
      </c>
      <c r="B320" s="18"/>
      <c r="C320" s="18"/>
      <c r="D320" s="891" t="s">
        <v>438</v>
      </c>
      <c r="E320" s="24">
        <f t="shared" si="158"/>
        <v>0</v>
      </c>
      <c r="F320" s="24">
        <f>F321</f>
        <v>0</v>
      </c>
      <c r="G320" s="24">
        <f aca="true" t="shared" si="163" ref="G320:M320">G321</f>
        <v>0</v>
      </c>
      <c r="H320" s="24">
        <f t="shared" si="163"/>
        <v>0</v>
      </c>
      <c r="I320" s="24">
        <f t="shared" si="163"/>
        <v>0</v>
      </c>
      <c r="J320" s="24">
        <f t="shared" si="163"/>
        <v>0</v>
      </c>
      <c r="K320" s="24">
        <f t="shared" si="163"/>
        <v>0</v>
      </c>
      <c r="L320" s="24">
        <f t="shared" si="163"/>
        <v>0</v>
      </c>
      <c r="M320" s="818">
        <f t="shared" si="163"/>
        <v>0</v>
      </c>
    </row>
    <row r="321" spans="1:13" s="3" customFormat="1" ht="18" customHeight="1" thickBot="1">
      <c r="A321" s="366"/>
      <c r="B321" s="929" t="s">
        <v>1023</v>
      </c>
      <c r="C321" s="929"/>
      <c r="D321" s="368" t="s">
        <v>824</v>
      </c>
      <c r="E321" s="930">
        <f t="shared" si="158"/>
        <v>0</v>
      </c>
      <c r="F321" s="370"/>
      <c r="G321" s="370"/>
      <c r="H321" s="370"/>
      <c r="I321" s="370"/>
      <c r="J321" s="370"/>
      <c r="K321" s="370"/>
      <c r="L321" s="370"/>
      <c r="M321" s="371"/>
    </row>
    <row r="324" ht="15.75">
      <c r="B324" s="872" t="s">
        <v>266</v>
      </c>
    </row>
    <row r="325" spans="3:5" ht="15.75">
      <c r="C325" s="872" t="s">
        <v>420</v>
      </c>
      <c r="D325" s="931"/>
      <c r="E325" s="271"/>
    </row>
    <row r="326" spans="1:9" ht="47.25">
      <c r="A326" s="932"/>
      <c r="B326" s="932"/>
      <c r="C326" s="933" t="s">
        <v>1045</v>
      </c>
      <c r="D326" s="933"/>
      <c r="E326" s="933"/>
      <c r="F326" s="933"/>
      <c r="G326" s="933"/>
      <c r="H326" s="10"/>
      <c r="I326" s="10"/>
    </row>
    <row r="327" spans="1:9" ht="15.75">
      <c r="A327" s="98"/>
      <c r="C327" s="872" t="s">
        <v>1415</v>
      </c>
      <c r="D327" s="934"/>
      <c r="E327" s="935"/>
      <c r="F327" s="10"/>
      <c r="G327" s="935"/>
      <c r="H327" s="935"/>
      <c r="I327" s="10"/>
    </row>
    <row r="328" spans="1:9" ht="15.75">
      <c r="A328" s="10"/>
      <c r="B328" s="10"/>
      <c r="C328" s="542"/>
      <c r="D328" s="936"/>
      <c r="E328" s="10"/>
      <c r="F328" s="10"/>
      <c r="G328" s="268" t="s">
        <v>273</v>
      </c>
      <c r="H328" s="10"/>
      <c r="I328" s="10"/>
    </row>
    <row r="329" spans="1:9" ht="15.75">
      <c r="A329" s="10"/>
      <c r="B329" s="10"/>
      <c r="C329" s="542"/>
      <c r="D329" s="877"/>
      <c r="E329" s="10"/>
      <c r="F329" s="10"/>
      <c r="G329" s="270" t="s">
        <v>274</v>
      </c>
      <c r="H329" s="10"/>
      <c r="I329" s="271"/>
    </row>
  </sheetData>
  <sheetProtection/>
  <mergeCells count="81">
    <mergeCell ref="B70:C70"/>
    <mergeCell ref="B175:C175"/>
    <mergeCell ref="B277:C277"/>
    <mergeCell ref="B179:C179"/>
    <mergeCell ref="A181:C181"/>
    <mergeCell ref="A182:C182"/>
    <mergeCell ref="B188:C188"/>
    <mergeCell ref="B129:C129"/>
    <mergeCell ref="A131:C131"/>
    <mergeCell ref="A132:C132"/>
    <mergeCell ref="B150:C150"/>
    <mergeCell ref="B158:C158"/>
    <mergeCell ref="A173:C173"/>
    <mergeCell ref="A326:B326"/>
    <mergeCell ref="A97:C97"/>
    <mergeCell ref="B102:C102"/>
    <mergeCell ref="B103:C103"/>
    <mergeCell ref="B112:C112"/>
    <mergeCell ref="B113:C113"/>
    <mergeCell ref="B115:C115"/>
    <mergeCell ref="B116:C116"/>
    <mergeCell ref="A117:C117"/>
    <mergeCell ref="A118:C118"/>
    <mergeCell ref="A5:I5"/>
    <mergeCell ref="A6:I6"/>
    <mergeCell ref="D9:D11"/>
    <mergeCell ref="E9:J9"/>
    <mergeCell ref="A9:C11"/>
    <mergeCell ref="E10:F10"/>
    <mergeCell ref="G10:J10"/>
    <mergeCell ref="K9:M9"/>
    <mergeCell ref="K10:K11"/>
    <mergeCell ref="L10:L11"/>
    <mergeCell ref="M10:M11"/>
    <mergeCell ref="A27:C27"/>
    <mergeCell ref="B45:C45"/>
    <mergeCell ref="B74:C74"/>
    <mergeCell ref="A76:C76"/>
    <mergeCell ref="A197:C197"/>
    <mergeCell ref="A198:C198"/>
    <mergeCell ref="A77:C77"/>
    <mergeCell ref="B83:C83"/>
    <mergeCell ref="A92:C92"/>
    <mergeCell ref="A93:C93"/>
    <mergeCell ref="A124:C124"/>
    <mergeCell ref="A125:C125"/>
    <mergeCell ref="A202:C202"/>
    <mergeCell ref="B207:C207"/>
    <mergeCell ref="A12:C12"/>
    <mergeCell ref="A13:C13"/>
    <mergeCell ref="A19:C19"/>
    <mergeCell ref="A20:C20"/>
    <mergeCell ref="B24:C24"/>
    <mergeCell ref="A26:C26"/>
    <mergeCell ref="B53:C53"/>
    <mergeCell ref="A68:C68"/>
    <mergeCell ref="A221:C221"/>
    <mergeCell ref="A226:C226"/>
    <mergeCell ref="A227:C227"/>
    <mergeCell ref="B231:C231"/>
    <mergeCell ref="B208:C208"/>
    <mergeCell ref="B217:C217"/>
    <mergeCell ref="B219:C219"/>
    <mergeCell ref="A220:C220"/>
    <mergeCell ref="B281:C281"/>
    <mergeCell ref="A283:C283"/>
    <mergeCell ref="A284:C284"/>
    <mergeCell ref="A233:C233"/>
    <mergeCell ref="A234:C234"/>
    <mergeCell ref="B252:C252"/>
    <mergeCell ref="B260:C260"/>
    <mergeCell ref="K1:M1"/>
    <mergeCell ref="B310:C310"/>
    <mergeCell ref="B319:C319"/>
    <mergeCell ref="B321:C321"/>
    <mergeCell ref="B290:C290"/>
    <mergeCell ref="A299:C299"/>
    <mergeCell ref="A304:C304"/>
    <mergeCell ref="B309:C309"/>
    <mergeCell ref="A300:C300"/>
    <mergeCell ref="A275:C275"/>
  </mergeCells>
  <printOptions horizontalCentered="1"/>
  <pageMargins left="0.31496062992125984" right="0.31496062992125984" top="0.35433070866141736" bottom="0.2755905511811024" header="0.1968503937007874" footer="0.15748031496062992"/>
  <pageSetup blackAndWhite="1" horizontalDpi="600" verticalDpi="600" orientation="landscape" paperSize="9" scale="75" r:id="rId2"/>
  <headerFooter>
    <oddFooter>&amp;R&amp;P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 BLOC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DENISA .S</dc:creator>
  <cp:keywords/>
  <dc:description/>
  <cp:lastModifiedBy>Florea Mihaela</cp:lastModifiedBy>
  <cp:lastPrinted>2024-06-26T16:49:56Z</cp:lastPrinted>
  <dcterms:created xsi:type="dcterms:W3CDTF">2004-07-06T08:10:59Z</dcterms:created>
  <dcterms:modified xsi:type="dcterms:W3CDTF">2024-06-26T16:49:59Z</dcterms:modified>
  <cp:category/>
  <cp:version/>
  <cp:contentType/>
  <cp:contentStatus/>
</cp:coreProperties>
</file>